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0140" windowHeight="12795" activeTab="0"/>
  </bookViews>
  <sheets>
    <sheet name="総-港務統計P42" sheetId="1" r:id="rId1"/>
    <sheet name="1 港別港務P43-44" sheetId="2" r:id="rId2"/>
    <sheet name="2 港別入港P45-46" sheetId="3" r:id="rId3"/>
    <sheet name="3 港別外国船入港P47-48" sheetId="4" r:id="rId4"/>
    <sheet name="4 港別危険物P49-52" sheetId="5" r:id="rId5"/>
  </sheets>
  <definedNames>
    <definedName name="_xlnm.Print_Area" localSheetId="1">'1 港別港務P43-44'!$A$1:$M$107</definedName>
    <definedName name="_xlnm.Print_Area" localSheetId="2">'2 港別入港P45-46'!$A$1:$J$107</definedName>
    <definedName name="_xlnm.Print_Area" localSheetId="3">'3 港別外国船入港P47-48'!$A$1:$O$106</definedName>
    <definedName name="_xlnm.Print_Area" localSheetId="4">'4 港別危険物P49-52'!$A$1:$R$235</definedName>
    <definedName name="_xlnm.Print_Area" localSheetId="0">'総-港務統計P42'!$A$1:$E$30</definedName>
    <definedName name="_xlnm.Print_Titles" localSheetId="1">'1 港別港務P43-44'!$2:$3</definedName>
    <definedName name="_xlnm.Print_Titles" localSheetId="2">'2 港別入港P45-46'!$2:$3</definedName>
    <definedName name="_xlnm.Print_Titles" localSheetId="3">'3 港別外国船入港P47-48'!$2:$2</definedName>
  </definedNames>
  <calcPr fullCalcOnLoad="1"/>
</workbook>
</file>

<file path=xl/comments2.xml><?xml version="1.0" encoding="utf-8"?>
<comments xmlns="http://schemas.openxmlformats.org/spreadsheetml/2006/main">
  <authors>
    <author>JCG User</author>
  </authors>
  <commentList>
    <comment ref="L31" authorId="0">
      <text>
        <r>
          <rPr>
            <b/>
            <sz val="9"/>
            <rFont val="ＭＳ Ｐゴシック"/>
            <family val="3"/>
          </rPr>
          <t>JCG User:</t>
        </r>
        <r>
          <rPr>
            <sz val="9"/>
            <rFont val="ＭＳ Ｐゴシック"/>
            <family val="3"/>
          </rPr>
          <t xml:space="preserve">
・係留施設使用届省略許可申請（千葉・船橋入力済み）
・接近・設舷許可（入力済）
・危険物包括許可（入力済）</t>
        </r>
      </text>
    </comment>
    <comment ref="M31" authorId="0">
      <text>
        <r>
          <rPr>
            <sz val="9"/>
            <rFont val="ＭＳ Ｐゴシック"/>
            <family val="3"/>
          </rPr>
          <t>・入出港届（（千葉・船橋入力済み）
・係留施設使用届（千葉・船橋入力済み）
・作業おしらせ（千葉・船橋入力済み）
・修繕等</t>
        </r>
      </text>
    </comment>
  </commentList>
</comments>
</file>

<file path=xl/sharedStrings.xml><?xml version="1.0" encoding="utf-8"?>
<sst xmlns="http://schemas.openxmlformats.org/spreadsheetml/2006/main" count="612" uniqueCount="292">
  <si>
    <t>リベリア</t>
  </si>
  <si>
    <t>ロシア</t>
  </si>
  <si>
    <t>イギリス</t>
  </si>
  <si>
    <t>パナマ</t>
  </si>
  <si>
    <t>ノルウェー</t>
  </si>
  <si>
    <t>アメリカ</t>
  </si>
  <si>
    <t>ギリシャ</t>
  </si>
  <si>
    <t>デンマーク</t>
  </si>
  <si>
    <t>100ﾄﾝ
～
500ﾄﾝ</t>
  </si>
  <si>
    <t>500ﾄﾝ
～
1,000ﾄﾝ</t>
  </si>
  <si>
    <t>1,000ﾄﾝ
～
3,000ﾄﾝ</t>
  </si>
  <si>
    <t>3,000ﾄﾝ
～
10,000ﾄﾝ</t>
  </si>
  <si>
    <t>10,000ﾄﾝ
～
20,000ﾄﾝ</t>
  </si>
  <si>
    <t>20,000ﾄﾝ
～
100,000ﾄﾝ</t>
  </si>
  <si>
    <t>第一管区計</t>
  </si>
  <si>
    <t>１　港別港務状況</t>
  </si>
  <si>
    <t>　　　　   事項別
特定港別</t>
  </si>
  <si>
    <t>船舶交通の
制限又は
禁止件数</t>
  </si>
  <si>
    <t>停泊場所の
指定件数</t>
  </si>
  <si>
    <t>港　内　交　通　に　関　す　る　許　可　件　数</t>
  </si>
  <si>
    <t>港内交通整理
のための届出
受理件数</t>
  </si>
  <si>
    <t>計</t>
  </si>
  <si>
    <t>入出港届
省略</t>
  </si>
  <si>
    <t>港内移動</t>
  </si>
  <si>
    <t>危険物
荷役運搬</t>
  </si>
  <si>
    <t>港内工事
作業</t>
  </si>
  <si>
    <t>行　事</t>
  </si>
  <si>
    <t>竹木材
荷卸</t>
  </si>
  <si>
    <t>その他</t>
  </si>
  <si>
    <t>合　計</t>
  </si>
  <si>
    <t>第一管区計</t>
  </si>
  <si>
    <t>小　樽</t>
  </si>
  <si>
    <t>留　萌</t>
  </si>
  <si>
    <t>稚　内</t>
  </si>
  <si>
    <t>函　館</t>
  </si>
  <si>
    <t>室　蘭</t>
  </si>
  <si>
    <t>苫小牧</t>
  </si>
  <si>
    <t>釧　路</t>
  </si>
  <si>
    <t>根　室</t>
  </si>
  <si>
    <t>第二管区計</t>
  </si>
  <si>
    <t>仙台塩釜</t>
  </si>
  <si>
    <t>石　巻</t>
  </si>
  <si>
    <t>青　森</t>
  </si>
  <si>
    <t>八　戸</t>
  </si>
  <si>
    <t>むつ小川原</t>
  </si>
  <si>
    <t>釜　石</t>
  </si>
  <si>
    <t>秋田船川</t>
  </si>
  <si>
    <t>酒　田</t>
  </si>
  <si>
    <t>小名浜</t>
  </si>
  <si>
    <t>第三管区計</t>
  </si>
  <si>
    <t>京浜（東京区）</t>
  </si>
  <si>
    <t>京浜（川崎区）</t>
  </si>
  <si>
    <t>京浜（横浜区）</t>
  </si>
  <si>
    <t>日　立</t>
  </si>
  <si>
    <t>鹿　島</t>
  </si>
  <si>
    <t>千　葉</t>
  </si>
  <si>
    <t>木更津</t>
  </si>
  <si>
    <t>横須賀</t>
  </si>
  <si>
    <t>清　水</t>
  </si>
  <si>
    <t>田子の浦</t>
  </si>
  <si>
    <t>第四管区計</t>
  </si>
  <si>
    <t>名古屋</t>
  </si>
  <si>
    <t>衣　浦</t>
  </si>
  <si>
    <t>三　河</t>
  </si>
  <si>
    <t>四日市</t>
  </si>
  <si>
    <t>第五管区計</t>
  </si>
  <si>
    <t>阪　南</t>
  </si>
  <si>
    <t>泉　州</t>
  </si>
  <si>
    <t>姫　路</t>
  </si>
  <si>
    <t>東播磨</t>
  </si>
  <si>
    <t>田　辺</t>
  </si>
  <si>
    <t>和歌山下津</t>
  </si>
  <si>
    <t>徳島小松島</t>
  </si>
  <si>
    <t>高　知</t>
  </si>
  <si>
    <t>第六管区計</t>
  </si>
  <si>
    <t>広　島</t>
  </si>
  <si>
    <t>岩　国</t>
  </si>
  <si>
    <t>柳　井</t>
  </si>
  <si>
    <t>水　島</t>
  </si>
  <si>
    <t>宇　野</t>
  </si>
  <si>
    <t>尾道糸崎</t>
  </si>
  <si>
    <t>福　山</t>
  </si>
  <si>
    <t>呉</t>
  </si>
  <si>
    <t>徳山下松</t>
  </si>
  <si>
    <t>三田尻中関</t>
  </si>
  <si>
    <t>高　松</t>
  </si>
  <si>
    <t>坂　出</t>
  </si>
  <si>
    <t>松　山</t>
  </si>
  <si>
    <t>今　治</t>
  </si>
  <si>
    <t>新居浜</t>
  </si>
  <si>
    <t>三島川之江</t>
  </si>
  <si>
    <t>第七管区計</t>
  </si>
  <si>
    <t>宇　部</t>
  </si>
  <si>
    <t>博　多</t>
  </si>
  <si>
    <t>三　池</t>
  </si>
  <si>
    <t>唐　津</t>
  </si>
  <si>
    <t>伊万里</t>
  </si>
  <si>
    <t>長　崎</t>
  </si>
  <si>
    <t>佐世保</t>
  </si>
  <si>
    <t>厳　原</t>
  </si>
  <si>
    <t>大　分</t>
  </si>
  <si>
    <t>萩</t>
  </si>
  <si>
    <t>第八管区計</t>
  </si>
  <si>
    <t>舞　鶴</t>
  </si>
  <si>
    <t>宮　津</t>
  </si>
  <si>
    <t>敦　賀</t>
  </si>
  <si>
    <t>福　井</t>
  </si>
  <si>
    <t>境</t>
  </si>
  <si>
    <t>浜　田</t>
  </si>
  <si>
    <t>第九管区計</t>
  </si>
  <si>
    <t>新　潟</t>
  </si>
  <si>
    <t>両　津</t>
  </si>
  <si>
    <t>直江津</t>
  </si>
  <si>
    <t>伏木富山</t>
  </si>
  <si>
    <t>七　尾</t>
  </si>
  <si>
    <t>金　沢</t>
  </si>
  <si>
    <t>第十管区計</t>
  </si>
  <si>
    <t>鹿児島</t>
  </si>
  <si>
    <t>喜　入</t>
  </si>
  <si>
    <t>三　角</t>
  </si>
  <si>
    <t>細　島</t>
  </si>
  <si>
    <t>名　瀬</t>
  </si>
  <si>
    <t>第十一管区計</t>
  </si>
  <si>
    <t>那　覇</t>
  </si>
  <si>
    <t>金武中城</t>
  </si>
  <si>
    <t>２　港別船舶入港状況</t>
  </si>
  <si>
    <t>ト　ン　数　階　層</t>
  </si>
  <si>
    <t>20ﾄﾝ以上
～
100ﾄﾝ未満</t>
  </si>
  <si>
    <t>100,000ﾄﾝ
以上</t>
  </si>
  <si>
    <t>３　港別外国船舶入港状況</t>
  </si>
  <si>
    <t>韓　国</t>
  </si>
  <si>
    <t>中　国</t>
  </si>
  <si>
    <t>（台　湾）</t>
  </si>
  <si>
    <t>（北朝鮮）</t>
  </si>
  <si>
    <t>４　港別危険物荷役状況</t>
  </si>
  <si>
    <t>（単位：隻、トン）</t>
  </si>
  <si>
    <t>合　　　　　計</t>
  </si>
  <si>
    <t>高　圧　ガ　ス</t>
  </si>
  <si>
    <t>腐しよく性物質</t>
  </si>
  <si>
    <t>そ　　の　　他</t>
  </si>
  <si>
    <t>隻 数</t>
  </si>
  <si>
    <t>荷 役 量</t>
  </si>
  <si>
    <t>合計</t>
  </si>
  <si>
    <t>小樽</t>
  </si>
  <si>
    <t>留萌</t>
  </si>
  <si>
    <t>稚内</t>
  </si>
  <si>
    <t>函館</t>
  </si>
  <si>
    <t>室蘭</t>
  </si>
  <si>
    <t>苫小牧</t>
  </si>
  <si>
    <t>釧路</t>
  </si>
  <si>
    <t>根室</t>
  </si>
  <si>
    <t>第二管区計</t>
  </si>
  <si>
    <t>仙台塩釜</t>
  </si>
  <si>
    <t>石巻</t>
  </si>
  <si>
    <t>青森</t>
  </si>
  <si>
    <t>八戸</t>
  </si>
  <si>
    <t>むつ小川原</t>
  </si>
  <si>
    <t>釜石</t>
  </si>
  <si>
    <t>秋田船川</t>
  </si>
  <si>
    <t>酒田</t>
  </si>
  <si>
    <t>小名浜</t>
  </si>
  <si>
    <t>第三管区計</t>
  </si>
  <si>
    <t>京浜（東京区）</t>
  </si>
  <si>
    <t>京浜（川崎区）</t>
  </si>
  <si>
    <t>京浜（横浜区）</t>
  </si>
  <si>
    <t>日立</t>
  </si>
  <si>
    <t>鹿島</t>
  </si>
  <si>
    <t>千葉</t>
  </si>
  <si>
    <t>木更津</t>
  </si>
  <si>
    <t>横須賀</t>
  </si>
  <si>
    <t>清水</t>
  </si>
  <si>
    <t>田子の浦</t>
  </si>
  <si>
    <t>第四管区計</t>
  </si>
  <si>
    <t>名古屋</t>
  </si>
  <si>
    <t>衣浦</t>
  </si>
  <si>
    <t>三河</t>
  </si>
  <si>
    <t>四日市</t>
  </si>
  <si>
    <t>第五管区計</t>
  </si>
  <si>
    <t>阪南</t>
  </si>
  <si>
    <t>泉州</t>
  </si>
  <si>
    <t>姫路</t>
  </si>
  <si>
    <t>東播磨</t>
  </si>
  <si>
    <t>田辺</t>
  </si>
  <si>
    <t>和歌山下津</t>
  </si>
  <si>
    <t>高知</t>
  </si>
  <si>
    <t>第六管区計</t>
  </si>
  <si>
    <t>広島</t>
  </si>
  <si>
    <t>岩国</t>
  </si>
  <si>
    <t>柳井</t>
  </si>
  <si>
    <t>水島</t>
  </si>
  <si>
    <t>宇野</t>
  </si>
  <si>
    <t>福山</t>
  </si>
  <si>
    <t>呉</t>
  </si>
  <si>
    <t>徳山下松</t>
  </si>
  <si>
    <t>三田尻中関</t>
  </si>
  <si>
    <t>高松</t>
  </si>
  <si>
    <t>坂出</t>
  </si>
  <si>
    <t>松山</t>
  </si>
  <si>
    <t>今治</t>
  </si>
  <si>
    <t>新居浜</t>
  </si>
  <si>
    <t>三島川之江</t>
  </si>
  <si>
    <t>第七管区計</t>
  </si>
  <si>
    <t>宇部</t>
  </si>
  <si>
    <t>博多</t>
  </si>
  <si>
    <t>三池</t>
  </si>
  <si>
    <t>唐津</t>
  </si>
  <si>
    <t>伊万里</t>
  </si>
  <si>
    <t>長崎</t>
  </si>
  <si>
    <t>佐世保</t>
  </si>
  <si>
    <t>厳原</t>
  </si>
  <si>
    <t>大分</t>
  </si>
  <si>
    <t>萩</t>
  </si>
  <si>
    <t>第八管区計</t>
  </si>
  <si>
    <t>舞鶴</t>
  </si>
  <si>
    <t>宮津</t>
  </si>
  <si>
    <t>敦賀</t>
  </si>
  <si>
    <t>福井</t>
  </si>
  <si>
    <t>境</t>
  </si>
  <si>
    <t>浜田</t>
  </si>
  <si>
    <t>第九管区計</t>
  </si>
  <si>
    <t>新潟</t>
  </si>
  <si>
    <t>両津</t>
  </si>
  <si>
    <t>直江津</t>
  </si>
  <si>
    <t>七尾</t>
  </si>
  <si>
    <t>金沢</t>
  </si>
  <si>
    <t>第十管区計</t>
  </si>
  <si>
    <t>鹿児島</t>
  </si>
  <si>
    <t>喜入</t>
  </si>
  <si>
    <t>三角</t>
  </si>
  <si>
    <t>細島</t>
  </si>
  <si>
    <t>名瀬</t>
  </si>
  <si>
    <t>第十一管区計</t>
  </si>
  <si>
    <t>那覇</t>
  </si>
  <si>
    <t>金武中城</t>
  </si>
  <si>
    <t>引火性液体類
容器等級Ⅱ</t>
  </si>
  <si>
    <t>引火性液体類
容器等級Ⅰ</t>
  </si>
  <si>
    <t>引火性液体類
容器等級Ⅲ</t>
  </si>
  <si>
    <t>尾道糸崎</t>
  </si>
  <si>
    <t>伏木富山</t>
  </si>
  <si>
    <t>徳島小松島</t>
  </si>
  <si>
    <t>いかだ
けい留・
運行</t>
  </si>
  <si>
    <t>（単位：件）</t>
  </si>
  <si>
    <t>（単位：隻）</t>
  </si>
  <si>
    <t>１　港務状況比較表（対前年比）</t>
  </si>
  <si>
    <t>区　　　　　分</t>
  </si>
  <si>
    <t>本　　年</t>
  </si>
  <si>
    <t>前　　年</t>
  </si>
  <si>
    <t>対前年比</t>
  </si>
  <si>
    <t>船舶交通の制限又は禁止件数</t>
  </si>
  <si>
    <t>件</t>
  </si>
  <si>
    <t>停泊場所の指定件数</t>
  </si>
  <si>
    <t>港内交通に関する許可件数</t>
  </si>
  <si>
    <t>入出港届出省略</t>
  </si>
  <si>
    <t>危険物荷役運搬</t>
  </si>
  <si>
    <t>港内工事作業</t>
  </si>
  <si>
    <t>港内行事</t>
  </si>
  <si>
    <t>竹木材荷卸</t>
  </si>
  <si>
    <t>いかだけい留・運行</t>
  </si>
  <si>
    <t>港内交通整理のための届出受理件数</t>
  </si>
  <si>
    <t>２　船舶入港状況比較表（対前年比）</t>
  </si>
  <si>
    <t>入　港　船　舶　総　数</t>
  </si>
  <si>
    <t>隻</t>
  </si>
  <si>
    <t>　日　本　船　舶</t>
  </si>
  <si>
    <t>　外　国　船　舶</t>
  </si>
  <si>
    <t>３　危険物荷役状況比較表（対前年比）</t>
  </si>
  <si>
    <t>荷　　役　　隻　　数</t>
  </si>
  <si>
    <t>荷　　役　　量</t>
  </si>
  <si>
    <t>阪神（大阪区）</t>
  </si>
  <si>
    <t>阪神（堺泉北区）</t>
  </si>
  <si>
    <t>阪神（神戸区）</t>
  </si>
  <si>
    <t>阪神（尼崎西宮芦屋区）</t>
  </si>
  <si>
    <t>阪神（大阪区）</t>
  </si>
  <si>
    <t>阪神（堺泉北区）</t>
  </si>
  <si>
    <t>阪神（尼崎西宮芦屋区）</t>
  </si>
  <si>
    <t>阪神（神戸区）</t>
  </si>
  <si>
    <t>(注) (1) 隻数は延べ隻数である。
  　　(2) １船が２種類以上の危険物を荷役した場合、主たる危険物１種類について隻数及び荷役量を示し、
　　　　　主たる危険物以外の危険物については、危険物の種類ごとに１隻として（　）内にその隻数及び荷
　　　　　役量を示した。</t>
  </si>
  <si>
    <t>仙台塩釜</t>
  </si>
  <si>
    <t>特定港別</t>
  </si>
  <si>
    <t>　   　　　　国籍別
特定港別</t>
  </si>
  <si>
    <t>　　　　　危険物種別
 特定港別</t>
  </si>
  <si>
    <t>　　　　　危険物種別
 特定港別</t>
  </si>
  <si>
    <t>石狩湾</t>
  </si>
  <si>
    <t>石　　　狩　　　湾</t>
  </si>
  <si>
    <t>トン</t>
  </si>
  <si>
    <t>八　代</t>
  </si>
  <si>
    <t>八代</t>
  </si>
  <si>
    <t>関門（若松区・響新港区除）</t>
  </si>
  <si>
    <t>関門（若松区・響新港区）</t>
  </si>
  <si>
    <t>関門（若松区・響新港区除）</t>
  </si>
  <si>
    <t>関門（若松区・響新港区）</t>
  </si>
  <si>
    <t>-</t>
  </si>
  <si>
    <t>トン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</si>
</sst>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=0]&quot;-&quot;;#,##0"/>
    <numFmt numFmtId="185" formatCode="#,##0_ "/>
    <numFmt numFmtId="186" formatCode="&quot;(&quot;#&quot;)&quot;"/>
    <numFmt numFmtId="187" formatCode="&quot;(&quot;#,###&quot;)&quot;"/>
    <numFmt numFmtId="188" formatCode="&quot;(&quot;?&quot;)&quot;"/>
    <numFmt numFmtId="189" formatCode="&quot;(&quot;0&quot;)&quot;"/>
    <numFmt numFmtId="190" formatCode="&quot;(&quot;#,###&quot;)&quot;;[=0]General;&quot;(-)&quot;"/>
    <numFmt numFmtId="191" formatCode="&quot;(&quot;#,###&quot;)&quot;;[=0]&quot;(-)&quot;;General"/>
    <numFmt numFmtId="192" formatCode="[=0]&quot;-&quot;;General"/>
    <numFmt numFmtId="193" formatCode="0_);[Red]\(0\)"/>
    <numFmt numFmtId="194" formatCode="#,##0_);[Red]\(#,##0\)"/>
    <numFmt numFmtId="195" formatCode="0.0000_);[Red]\(0.0000\)"/>
    <numFmt numFmtId="196" formatCode="[=0]&quot;-&quot;;#,##0.000"/>
    <numFmt numFmtId="197" formatCode="#,##0_);\(#,##0\)"/>
    <numFmt numFmtId="198" formatCode="[=0]&quot;-&quot;;#,##0.00"/>
    <numFmt numFmtId="199" formatCode="&quot;(&quot;#,###.00&quot;)&quot;;[=0]&quot;(-)&quot;;General"/>
    <numFmt numFmtId="200" formatCode="&quot;(&quot;#,###.000&quot;)&quot;;[=0]&quot;(-)&quot;;General"/>
    <numFmt numFmtId="201" formatCode="[=0]&quot;-&quot;;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38" fontId="8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horizontal="right" vertical="center"/>
    </xf>
    <xf numFmtId="38" fontId="9" fillId="0" borderId="14" xfId="49" applyFont="1" applyFill="1" applyBorder="1" applyAlignment="1">
      <alignment vertical="center" textRotation="255" wrapText="1"/>
    </xf>
    <xf numFmtId="38" fontId="10" fillId="0" borderId="15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38" fontId="10" fillId="0" borderId="17" xfId="49" applyFont="1" applyFill="1" applyBorder="1" applyAlignment="1">
      <alignment horizontal="center" vertical="center"/>
    </xf>
    <xf numFmtId="38" fontId="2" fillId="0" borderId="0" xfId="49" applyFont="1" applyFill="1" applyAlignment="1">
      <alignment horizontal="center" vertical="center"/>
    </xf>
    <xf numFmtId="38" fontId="9" fillId="0" borderId="18" xfId="49" applyFont="1" applyFill="1" applyBorder="1" applyAlignment="1">
      <alignment vertical="center" wrapText="1"/>
    </xf>
    <xf numFmtId="38" fontId="9" fillId="0" borderId="15" xfId="49" applyFont="1" applyFill="1" applyBorder="1" applyAlignment="1">
      <alignment horizontal="center" vertical="center" textRotation="255" wrapText="1"/>
    </xf>
    <xf numFmtId="38" fontId="9" fillId="0" borderId="10" xfId="49" applyFont="1" applyFill="1" applyBorder="1" applyAlignment="1">
      <alignment horizontal="center" vertical="center" textRotation="255" wrapText="1"/>
    </xf>
    <xf numFmtId="38" fontId="9" fillId="0" borderId="11" xfId="49" applyFont="1" applyFill="1" applyBorder="1" applyAlignment="1">
      <alignment horizontal="center" vertical="center" textRotation="255" wrapText="1"/>
    </xf>
    <xf numFmtId="38" fontId="9" fillId="0" borderId="12" xfId="49" applyFont="1" applyFill="1" applyBorder="1" applyAlignment="1">
      <alignment horizontal="center" vertical="center" textRotation="255" wrapText="1"/>
    </xf>
    <xf numFmtId="38" fontId="9" fillId="0" borderId="19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center" vertical="center"/>
    </xf>
    <xf numFmtId="38" fontId="9" fillId="0" borderId="20" xfId="49" applyFont="1" applyFill="1" applyBorder="1" applyAlignment="1">
      <alignment horizontal="center" vertical="center" wrapText="1"/>
    </xf>
    <xf numFmtId="38" fontId="9" fillId="0" borderId="14" xfId="49" applyFont="1" applyFill="1" applyBorder="1" applyAlignment="1">
      <alignment horizontal="center" vertical="center" wrapText="1"/>
    </xf>
    <xf numFmtId="38" fontId="9" fillId="0" borderId="21" xfId="49" applyFont="1" applyFill="1" applyBorder="1" applyAlignment="1">
      <alignment horizontal="center" vertical="center" wrapText="1"/>
    </xf>
    <xf numFmtId="0" fontId="4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horizontal="right"/>
      <protection/>
    </xf>
    <xf numFmtId="0" fontId="5" fillId="0" borderId="0" xfId="61" applyFont="1" applyFill="1">
      <alignment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23" xfId="61" applyFont="1" applyFill="1" applyBorder="1">
      <alignment/>
      <protection/>
    </xf>
    <xf numFmtId="0" fontId="1" fillId="0" borderId="24" xfId="61" applyFont="1" applyFill="1" applyBorder="1">
      <alignment/>
      <protection/>
    </xf>
    <xf numFmtId="0" fontId="5" fillId="0" borderId="25" xfId="61" applyFont="1" applyFill="1" applyBorder="1">
      <alignment/>
      <protection/>
    </xf>
    <xf numFmtId="0" fontId="1" fillId="0" borderId="26" xfId="61" applyFont="1" applyFill="1" applyBorder="1">
      <alignment/>
      <protection/>
    </xf>
    <xf numFmtId="0" fontId="5" fillId="0" borderId="27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91" fontId="5" fillId="0" borderId="28" xfId="61" applyNumberFormat="1" applyFont="1" applyFill="1" applyBorder="1" applyProtection="1">
      <alignment/>
      <protection locked="0"/>
    </xf>
    <xf numFmtId="191" fontId="5" fillId="0" borderId="29" xfId="61" applyNumberFormat="1" applyFont="1" applyFill="1" applyBorder="1" applyProtection="1">
      <alignment/>
      <protection locked="0"/>
    </xf>
    <xf numFmtId="191" fontId="5" fillId="0" borderId="13" xfId="61" applyNumberFormat="1" applyFont="1" applyFill="1" applyBorder="1" applyProtection="1">
      <alignment/>
      <protection locked="0"/>
    </xf>
    <xf numFmtId="184" fontId="5" fillId="0" borderId="29" xfId="61" applyNumberFormat="1" applyFont="1" applyFill="1" applyBorder="1" applyProtection="1">
      <alignment/>
      <protection locked="0"/>
    </xf>
    <xf numFmtId="184" fontId="5" fillId="0" borderId="13" xfId="61" applyNumberFormat="1" applyFont="1" applyFill="1" applyBorder="1" applyProtection="1">
      <alignment/>
      <protection locked="0"/>
    </xf>
    <xf numFmtId="0" fontId="1" fillId="0" borderId="0" xfId="61" applyFont="1" applyFill="1">
      <alignment/>
      <protection/>
    </xf>
    <xf numFmtId="187" fontId="5" fillId="0" borderId="0" xfId="61" applyNumberFormat="1" applyFont="1" applyFill="1">
      <alignment/>
      <protection/>
    </xf>
    <xf numFmtId="185" fontId="5" fillId="0" borderId="0" xfId="61" applyNumberFormat="1" applyFont="1" applyFill="1">
      <alignment/>
      <protection/>
    </xf>
    <xf numFmtId="184" fontId="5" fillId="0" borderId="28" xfId="61" applyNumberFormat="1" applyFont="1" applyFill="1" applyBorder="1" applyProtection="1">
      <alignment/>
      <protection locked="0"/>
    </xf>
    <xf numFmtId="184" fontId="5" fillId="0" borderId="0" xfId="61" applyNumberFormat="1" applyFont="1" applyFill="1" applyBorder="1" applyProtection="1">
      <alignment/>
      <protection locked="0"/>
    </xf>
    <xf numFmtId="0" fontId="6" fillId="0" borderId="0" xfId="0" applyFont="1" applyFill="1" applyBorder="1" applyAlignment="1">
      <alignment vertical="center"/>
    </xf>
    <xf numFmtId="38" fontId="9" fillId="0" borderId="27" xfId="49" applyFont="1" applyFill="1" applyBorder="1" applyAlignment="1">
      <alignment horizontal="center" vertical="center"/>
    </xf>
    <xf numFmtId="38" fontId="10" fillId="0" borderId="30" xfId="49" applyFont="1" applyFill="1" applyBorder="1" applyAlignment="1">
      <alignment horizontal="center" vertical="center"/>
    </xf>
    <xf numFmtId="38" fontId="9" fillId="0" borderId="25" xfId="49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9" fillId="0" borderId="0" xfId="49" applyFont="1" applyFill="1" applyAlignment="1">
      <alignment horizontal="right" vertical="center"/>
    </xf>
    <xf numFmtId="38" fontId="11" fillId="0" borderId="14" xfId="49" applyFont="1" applyFill="1" applyBorder="1" applyAlignment="1">
      <alignment vertical="center" textRotation="255" wrapText="1"/>
    </xf>
    <xf numFmtId="38" fontId="9" fillId="0" borderId="16" xfId="49" applyFont="1" applyFill="1" applyBorder="1" applyAlignment="1">
      <alignment horizontal="center" vertical="center" shrinkToFit="1"/>
    </xf>
    <xf numFmtId="0" fontId="5" fillId="0" borderId="0" xfId="61" applyFont="1" applyFill="1" applyBorder="1" applyAlignment="1">
      <alignment horizontal="distributed" vertical="center"/>
      <protection/>
    </xf>
    <xf numFmtId="0" fontId="1" fillId="0" borderId="0" xfId="61" applyFont="1" applyFill="1" applyBorder="1">
      <alignment/>
      <protection/>
    </xf>
    <xf numFmtId="184" fontId="5" fillId="0" borderId="31" xfId="61" applyNumberFormat="1" applyFont="1" applyFill="1" applyBorder="1" applyProtection="1">
      <alignment/>
      <protection locked="0"/>
    </xf>
    <xf numFmtId="0" fontId="5" fillId="0" borderId="32" xfId="61" applyFont="1" applyFill="1" applyBorder="1">
      <alignment/>
      <protection/>
    </xf>
    <xf numFmtId="0" fontId="5" fillId="0" borderId="33" xfId="61" applyFont="1" applyFill="1" applyBorder="1">
      <alignment/>
      <protection/>
    </xf>
    <xf numFmtId="0" fontId="1" fillId="0" borderId="27" xfId="61" applyFont="1" applyFill="1" applyBorder="1">
      <alignment/>
      <protection/>
    </xf>
    <xf numFmtId="0" fontId="5" fillId="0" borderId="26" xfId="61" applyFont="1" applyFill="1" applyBorder="1">
      <alignment/>
      <protection/>
    </xf>
    <xf numFmtId="0" fontId="12" fillId="0" borderId="0" xfId="61" applyFont="1" applyFill="1" applyBorder="1" applyAlignment="1">
      <alignment/>
      <protection/>
    </xf>
    <xf numFmtId="0" fontId="1" fillId="0" borderId="23" xfId="61" applyFont="1" applyFill="1" applyBorder="1">
      <alignment/>
      <protection/>
    </xf>
    <xf numFmtId="0" fontId="1" fillId="0" borderId="30" xfId="61" applyFont="1" applyFill="1" applyBorder="1">
      <alignment/>
      <protection/>
    </xf>
    <xf numFmtId="0" fontId="12" fillId="0" borderId="0" xfId="61" applyFont="1" applyFill="1" applyBorder="1" applyAlignment="1">
      <alignment horizontal="distributed" vertical="center"/>
      <protection/>
    </xf>
    <xf numFmtId="38" fontId="10" fillId="0" borderId="34" xfId="49" applyFont="1" applyFill="1" applyBorder="1" applyAlignment="1">
      <alignment horizontal="center" vertical="center"/>
    </xf>
    <xf numFmtId="38" fontId="9" fillId="0" borderId="35" xfId="49" applyFont="1" applyFill="1" applyBorder="1" applyAlignment="1">
      <alignment horizontal="center" vertical="center"/>
    </xf>
    <xf numFmtId="38" fontId="10" fillId="0" borderId="16" xfId="49" applyFont="1" applyFill="1" applyBorder="1" applyAlignment="1">
      <alignment horizontal="center" vertical="center"/>
    </xf>
    <xf numFmtId="38" fontId="10" fillId="0" borderId="23" xfId="49" applyFont="1" applyFill="1" applyBorder="1" applyAlignment="1">
      <alignment horizontal="center" vertical="center"/>
    </xf>
    <xf numFmtId="38" fontId="9" fillId="0" borderId="32" xfId="49" applyFont="1" applyFill="1" applyBorder="1" applyAlignment="1">
      <alignment horizontal="center" vertical="center"/>
    </xf>
    <xf numFmtId="38" fontId="10" fillId="0" borderId="27" xfId="49" applyFont="1" applyFill="1" applyBorder="1" applyAlignment="1">
      <alignment horizontal="center" vertical="center"/>
    </xf>
    <xf numFmtId="0" fontId="1" fillId="0" borderId="36" xfId="61" applyFont="1" applyFill="1" applyBorder="1">
      <alignment/>
      <protection/>
    </xf>
    <xf numFmtId="0" fontId="7" fillId="0" borderId="37" xfId="0" applyFont="1" applyFill="1" applyBorder="1" applyAlignment="1">
      <alignment horizontal="right" vertical="center"/>
    </xf>
    <xf numFmtId="38" fontId="6" fillId="0" borderId="38" xfId="49" applyFont="1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38" fontId="6" fillId="0" borderId="40" xfId="49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2" fontId="6" fillId="0" borderId="41" xfId="0" applyNumberFormat="1" applyFont="1" applyFill="1" applyBorder="1" applyAlignment="1">
      <alignment vertical="center"/>
    </xf>
    <xf numFmtId="2" fontId="6" fillId="0" borderId="42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vertical="center"/>
    </xf>
    <xf numFmtId="2" fontId="6" fillId="0" borderId="21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right" vertical="center"/>
    </xf>
    <xf numFmtId="2" fontId="6" fillId="0" borderId="44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38" fontId="6" fillId="0" borderId="31" xfId="49" applyFont="1" applyFill="1" applyBorder="1" applyAlignment="1">
      <alignment vertical="center"/>
    </xf>
    <xf numFmtId="38" fontId="6" fillId="0" borderId="46" xfId="49" applyFont="1" applyFill="1" applyBorder="1" applyAlignment="1">
      <alignment vertical="center"/>
    </xf>
    <xf numFmtId="184" fontId="6" fillId="0" borderId="47" xfId="49" applyNumberFormat="1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 vertical="center"/>
    </xf>
    <xf numFmtId="191" fontId="1" fillId="0" borderId="50" xfId="61" applyNumberFormat="1" applyFont="1" applyFill="1" applyBorder="1">
      <alignment/>
      <protection/>
    </xf>
    <xf numFmtId="191" fontId="1" fillId="0" borderId="51" xfId="61" applyNumberFormat="1" applyFont="1" applyFill="1" applyBorder="1">
      <alignment/>
      <protection/>
    </xf>
    <xf numFmtId="191" fontId="1" fillId="0" borderId="52" xfId="61" applyNumberFormat="1" applyFont="1" applyFill="1" applyBorder="1">
      <alignment/>
      <protection/>
    </xf>
    <xf numFmtId="191" fontId="1" fillId="0" borderId="53" xfId="61" applyNumberFormat="1" applyFont="1" applyFill="1" applyBorder="1">
      <alignment/>
      <protection/>
    </xf>
    <xf numFmtId="184" fontId="1" fillId="0" borderId="44" xfId="61" applyNumberFormat="1" applyFont="1" applyFill="1" applyBorder="1">
      <alignment/>
      <protection/>
    </xf>
    <xf numFmtId="184" fontId="1" fillId="0" borderId="40" xfId="61" applyNumberFormat="1" applyFont="1" applyFill="1" applyBorder="1">
      <alignment/>
      <protection/>
    </xf>
    <xf numFmtId="184" fontId="1" fillId="0" borderId="54" xfId="61" applyNumberFormat="1" applyFont="1" applyFill="1" applyBorder="1">
      <alignment/>
      <protection/>
    </xf>
    <xf numFmtId="2" fontId="6" fillId="0" borderId="55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 applyProtection="1">
      <alignment vertical="center"/>
      <protection locked="0"/>
    </xf>
    <xf numFmtId="2" fontId="6" fillId="0" borderId="42" xfId="0" applyNumberFormat="1" applyFont="1" applyFill="1" applyBorder="1" applyAlignment="1" applyProtection="1">
      <alignment vertical="center"/>
      <protection locked="0"/>
    </xf>
    <xf numFmtId="191" fontId="1" fillId="0" borderId="27" xfId="61" applyNumberFormat="1" applyFont="1" applyFill="1" applyBorder="1">
      <alignment/>
      <protection/>
    </xf>
    <xf numFmtId="184" fontId="1" fillId="0" borderId="27" xfId="61" applyNumberFormat="1" applyFont="1" applyFill="1" applyBorder="1">
      <alignment/>
      <protection/>
    </xf>
    <xf numFmtId="191" fontId="5" fillId="0" borderId="27" xfId="61" applyNumberFormat="1" applyFont="1" applyFill="1" applyBorder="1">
      <alignment/>
      <protection/>
    </xf>
    <xf numFmtId="191" fontId="5" fillId="0" borderId="28" xfId="61" applyNumberFormat="1" applyFont="1" applyFill="1" applyBorder="1">
      <alignment/>
      <protection/>
    </xf>
    <xf numFmtId="184" fontId="5" fillId="0" borderId="31" xfId="61" applyNumberFormat="1" applyFont="1" applyFill="1" applyBorder="1">
      <alignment/>
      <protection/>
    </xf>
    <xf numFmtId="184" fontId="5" fillId="0" borderId="28" xfId="61" applyNumberFormat="1" applyFont="1" applyFill="1" applyBorder="1">
      <alignment/>
      <protection/>
    </xf>
    <xf numFmtId="184" fontId="5" fillId="0" borderId="47" xfId="61" applyNumberFormat="1" applyFont="1" applyFill="1" applyBorder="1">
      <alignment/>
      <protection/>
    </xf>
    <xf numFmtId="184" fontId="5" fillId="0" borderId="56" xfId="61" applyNumberFormat="1" applyFont="1" applyFill="1" applyBorder="1">
      <alignment/>
      <protection/>
    </xf>
    <xf numFmtId="191" fontId="1" fillId="0" borderId="30" xfId="61" applyNumberFormat="1" applyFont="1" applyFill="1" applyBorder="1">
      <alignment/>
      <protection/>
    </xf>
    <xf numFmtId="191" fontId="1" fillId="0" borderId="57" xfId="61" applyNumberFormat="1" applyFont="1" applyFill="1" applyBorder="1">
      <alignment/>
      <protection/>
    </xf>
    <xf numFmtId="184" fontId="1" fillId="0" borderId="31" xfId="61" applyNumberFormat="1" applyFont="1" applyFill="1" applyBorder="1">
      <alignment/>
      <protection/>
    </xf>
    <xf numFmtId="184" fontId="1" fillId="0" borderId="28" xfId="61" applyNumberFormat="1" applyFont="1" applyFill="1" applyBorder="1">
      <alignment/>
      <protection/>
    </xf>
    <xf numFmtId="184" fontId="1" fillId="0" borderId="13" xfId="61" applyNumberFormat="1" applyFont="1" applyFill="1" applyBorder="1">
      <alignment/>
      <protection/>
    </xf>
    <xf numFmtId="191" fontId="1" fillId="0" borderId="28" xfId="61" applyNumberFormat="1" applyFont="1" applyFill="1" applyBorder="1">
      <alignment/>
      <protection/>
    </xf>
    <xf numFmtId="191" fontId="1" fillId="0" borderId="13" xfId="61" applyNumberFormat="1" applyFont="1" applyFill="1" applyBorder="1">
      <alignment/>
      <protection/>
    </xf>
    <xf numFmtId="184" fontId="5" fillId="0" borderId="48" xfId="61" applyNumberFormat="1" applyFont="1" applyFill="1" applyBorder="1">
      <alignment/>
      <protection/>
    </xf>
    <xf numFmtId="184" fontId="5" fillId="0" borderId="58" xfId="61" applyNumberFormat="1" applyFont="1" applyFill="1" applyBorder="1">
      <alignment/>
      <protection/>
    </xf>
    <xf numFmtId="191" fontId="1" fillId="0" borderId="23" xfId="61" applyNumberFormat="1" applyFont="1" applyFill="1" applyBorder="1">
      <alignment/>
      <protection/>
    </xf>
    <xf numFmtId="191" fontId="5" fillId="0" borderId="13" xfId="61" applyNumberFormat="1" applyFont="1" applyFill="1" applyBorder="1">
      <alignment/>
      <protection/>
    </xf>
    <xf numFmtId="184" fontId="5" fillId="0" borderId="27" xfId="61" applyNumberFormat="1" applyFont="1" applyFill="1" applyBorder="1">
      <alignment/>
      <protection/>
    </xf>
    <xf numFmtId="184" fontId="5" fillId="0" borderId="13" xfId="61" applyNumberFormat="1" applyFont="1" applyFill="1" applyBorder="1">
      <alignment/>
      <protection/>
    </xf>
    <xf numFmtId="184" fontId="5" fillId="0" borderId="32" xfId="61" applyNumberFormat="1" applyFont="1" applyFill="1" applyBorder="1">
      <alignment/>
      <protection/>
    </xf>
    <xf numFmtId="184" fontId="5" fillId="0" borderId="59" xfId="61" applyNumberFormat="1" applyFont="1" applyFill="1" applyBorder="1">
      <alignment/>
      <protection/>
    </xf>
    <xf numFmtId="184" fontId="5" fillId="0" borderId="25" xfId="61" applyNumberFormat="1" applyFont="1" applyFill="1" applyBorder="1">
      <alignment/>
      <protection/>
    </xf>
    <xf numFmtId="184" fontId="5" fillId="0" borderId="44" xfId="61" applyNumberFormat="1" applyFont="1" applyFill="1" applyBorder="1">
      <alignment/>
      <protection/>
    </xf>
    <xf numFmtId="184" fontId="1" fillId="0" borderId="0" xfId="61" applyNumberFormat="1" applyFont="1" applyFill="1" applyBorder="1">
      <alignment/>
      <protection/>
    </xf>
    <xf numFmtId="191" fontId="1" fillId="0" borderId="0" xfId="61" applyNumberFormat="1" applyFont="1" applyFill="1" applyBorder="1">
      <alignment/>
      <protection/>
    </xf>
    <xf numFmtId="38" fontId="6" fillId="0" borderId="47" xfId="49" applyFont="1" applyFill="1" applyBorder="1" applyAlignment="1">
      <alignment vertical="center"/>
    </xf>
    <xf numFmtId="191" fontId="5" fillId="0" borderId="31" xfId="61" applyNumberFormat="1" applyFont="1" applyFill="1" applyBorder="1" applyProtection="1">
      <alignment/>
      <protection locked="0"/>
    </xf>
    <xf numFmtId="191" fontId="5" fillId="0" borderId="0" xfId="61" applyNumberFormat="1" applyFont="1" applyFill="1" applyBorder="1">
      <alignment/>
      <protection/>
    </xf>
    <xf numFmtId="191" fontId="5" fillId="0" borderId="31" xfId="61" applyNumberFormat="1" applyFont="1" applyFill="1" applyBorder="1">
      <alignment/>
      <protection/>
    </xf>
    <xf numFmtId="38" fontId="11" fillId="0" borderId="16" xfId="49" applyFont="1" applyFill="1" applyBorder="1" applyAlignment="1">
      <alignment horizontal="center" vertical="center" shrinkToFit="1"/>
    </xf>
    <xf numFmtId="38" fontId="11" fillId="0" borderId="27" xfId="49" applyFont="1" applyFill="1" applyBorder="1" applyAlignment="1">
      <alignment horizontal="center" vertical="center" shrinkToFit="1"/>
    </xf>
    <xf numFmtId="38" fontId="9" fillId="0" borderId="27" xfId="49" applyFont="1" applyFill="1" applyBorder="1" applyAlignment="1">
      <alignment horizontal="center" vertical="center" shrinkToFit="1"/>
    </xf>
    <xf numFmtId="38" fontId="2" fillId="0" borderId="40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184" fontId="1" fillId="0" borderId="48" xfId="61" applyNumberFormat="1" applyFont="1" applyFill="1" applyBorder="1">
      <alignment/>
      <protection/>
    </xf>
    <xf numFmtId="184" fontId="10" fillId="33" borderId="45" xfId="49" applyNumberFormat="1" applyFont="1" applyFill="1" applyBorder="1" applyAlignment="1">
      <alignment vertical="center"/>
    </xf>
    <xf numFmtId="184" fontId="10" fillId="33" borderId="10" xfId="49" applyNumberFormat="1" applyFont="1" applyFill="1" applyBorder="1" applyAlignment="1">
      <alignment vertical="center"/>
    </xf>
    <xf numFmtId="184" fontId="10" fillId="33" borderId="49" xfId="49" applyNumberFormat="1" applyFont="1" applyFill="1" applyBorder="1" applyAlignment="1">
      <alignment vertical="center"/>
    </xf>
    <xf numFmtId="184" fontId="10" fillId="33" borderId="50" xfId="49" applyNumberFormat="1" applyFont="1" applyFill="1" applyBorder="1" applyAlignment="1">
      <alignment vertical="center"/>
    </xf>
    <xf numFmtId="184" fontId="10" fillId="33" borderId="52" xfId="49" applyNumberFormat="1" applyFont="1" applyFill="1" applyBorder="1" applyAlignment="1">
      <alignment vertical="center"/>
    </xf>
    <xf numFmtId="184" fontId="10" fillId="33" borderId="60" xfId="49" applyNumberFormat="1" applyFont="1" applyFill="1" applyBorder="1" applyAlignment="1">
      <alignment vertical="center"/>
    </xf>
    <xf numFmtId="184" fontId="9" fillId="33" borderId="31" xfId="49" applyNumberFormat="1" applyFont="1" applyFill="1" applyBorder="1" applyAlignment="1" applyProtection="1">
      <alignment vertical="center"/>
      <protection locked="0"/>
    </xf>
    <xf numFmtId="184" fontId="9" fillId="33" borderId="29" xfId="49" applyNumberFormat="1" applyFont="1" applyFill="1" applyBorder="1" applyAlignment="1" applyProtection="1">
      <alignment vertical="center"/>
      <protection locked="0"/>
    </xf>
    <xf numFmtId="184" fontId="9" fillId="33" borderId="29" xfId="49" applyNumberFormat="1" applyFont="1" applyFill="1" applyBorder="1" applyAlignment="1">
      <alignment vertical="center"/>
    </xf>
    <xf numFmtId="184" fontId="9" fillId="33" borderId="13" xfId="49" applyNumberFormat="1" applyFont="1" applyFill="1" applyBorder="1" applyAlignment="1" applyProtection="1">
      <alignment vertical="center"/>
      <protection locked="0"/>
    </xf>
    <xf numFmtId="184" fontId="9" fillId="33" borderId="61" xfId="49" applyNumberFormat="1" applyFont="1" applyFill="1" applyBorder="1" applyAlignment="1">
      <alignment vertical="center"/>
    </xf>
    <xf numFmtId="184" fontId="10" fillId="33" borderId="62" xfId="49" applyNumberFormat="1" applyFont="1" applyFill="1" applyBorder="1" applyAlignment="1">
      <alignment vertical="center"/>
    </xf>
    <xf numFmtId="184" fontId="10" fillId="33" borderId="63" xfId="49" applyNumberFormat="1" applyFont="1" applyFill="1" applyBorder="1" applyAlignment="1">
      <alignment vertical="center"/>
    </xf>
    <xf numFmtId="184" fontId="10" fillId="33" borderId="29" xfId="49" applyNumberFormat="1" applyFont="1" applyFill="1" applyBorder="1" applyAlignment="1">
      <alignment vertical="center"/>
    </xf>
    <xf numFmtId="184" fontId="10" fillId="33" borderId="42" xfId="49" applyNumberFormat="1" applyFont="1" applyFill="1" applyBorder="1" applyAlignment="1">
      <alignment vertical="center"/>
    </xf>
    <xf numFmtId="184" fontId="9" fillId="33" borderId="29" xfId="49" applyNumberFormat="1" applyFont="1" applyFill="1" applyBorder="1" applyAlignment="1" applyProtection="1">
      <alignment horizontal="right" vertical="center"/>
      <protection locked="0"/>
    </xf>
    <xf numFmtId="184" fontId="9" fillId="33" borderId="31" xfId="49" applyNumberFormat="1" applyFont="1" applyFill="1" applyBorder="1" applyAlignment="1" applyProtection="1">
      <alignment horizontal="right" vertical="center"/>
      <protection locked="0"/>
    </xf>
    <xf numFmtId="184" fontId="9" fillId="33" borderId="47" xfId="49" applyNumberFormat="1" applyFont="1" applyFill="1" applyBorder="1" applyAlignment="1" applyProtection="1">
      <alignment vertical="center"/>
      <protection locked="0"/>
    </xf>
    <xf numFmtId="184" fontId="9" fillId="33" borderId="61" xfId="49" applyNumberFormat="1" applyFont="1" applyFill="1" applyBorder="1" applyAlignment="1" applyProtection="1">
      <alignment vertical="center"/>
      <protection locked="0"/>
    </xf>
    <xf numFmtId="184" fontId="9" fillId="33" borderId="61" xfId="49" applyNumberFormat="1" applyFont="1" applyFill="1" applyBorder="1" applyAlignment="1" applyProtection="1">
      <alignment horizontal="right" vertical="center"/>
      <protection locked="0"/>
    </xf>
    <xf numFmtId="184" fontId="9" fillId="33" borderId="59" xfId="49" applyNumberFormat="1" applyFont="1" applyFill="1" applyBorder="1" applyAlignment="1" applyProtection="1">
      <alignment vertical="center"/>
      <protection locked="0"/>
    </xf>
    <xf numFmtId="184" fontId="10" fillId="33" borderId="39" xfId="49" applyNumberFormat="1" applyFont="1" applyFill="1" applyBorder="1" applyAlignment="1">
      <alignment vertical="center"/>
    </xf>
    <xf numFmtId="184" fontId="9" fillId="33" borderId="48" xfId="49" applyNumberFormat="1" applyFont="1" applyFill="1" applyBorder="1" applyAlignment="1" applyProtection="1">
      <alignment vertical="center"/>
      <protection locked="0"/>
    </xf>
    <xf numFmtId="184" fontId="9" fillId="33" borderId="54" xfId="49" applyNumberFormat="1" applyFont="1" applyFill="1" applyBorder="1" applyAlignment="1" applyProtection="1">
      <alignment vertical="center"/>
      <protection locked="0"/>
    </xf>
    <xf numFmtId="184" fontId="9" fillId="33" borderId="54" xfId="49" applyNumberFormat="1" applyFont="1" applyFill="1" applyBorder="1" applyAlignment="1">
      <alignment vertical="center"/>
    </xf>
    <xf numFmtId="184" fontId="9" fillId="33" borderId="44" xfId="49" applyNumberFormat="1" applyFont="1" applyFill="1" applyBorder="1" applyAlignment="1" applyProtection="1">
      <alignment vertical="center"/>
      <protection locked="0"/>
    </xf>
    <xf numFmtId="184" fontId="10" fillId="33" borderId="53" xfId="49" applyNumberFormat="1" applyFont="1" applyFill="1" applyBorder="1" applyAlignment="1">
      <alignment vertical="center"/>
    </xf>
    <xf numFmtId="184" fontId="10" fillId="33" borderId="51" xfId="49" applyNumberFormat="1" applyFont="1" applyFill="1" applyBorder="1" applyAlignment="1">
      <alignment vertical="center"/>
    </xf>
    <xf numFmtId="184" fontId="9" fillId="33" borderId="38" xfId="49" applyNumberFormat="1" applyFont="1" applyFill="1" applyBorder="1" applyAlignment="1" applyProtection="1">
      <alignment vertical="center"/>
      <protection locked="0"/>
    </xf>
    <xf numFmtId="184" fontId="10" fillId="33" borderId="31" xfId="49" applyNumberFormat="1" applyFont="1" applyFill="1" applyBorder="1" applyAlignment="1">
      <alignment vertical="center"/>
    </xf>
    <xf numFmtId="184" fontId="10" fillId="33" borderId="37" xfId="49" applyNumberFormat="1" applyFont="1" applyFill="1" applyBorder="1" applyAlignment="1">
      <alignment vertical="center"/>
    </xf>
    <xf numFmtId="184" fontId="10" fillId="33" borderId="13" xfId="49" applyNumberFormat="1" applyFont="1" applyFill="1" applyBorder="1" applyAlignment="1">
      <alignment vertical="center"/>
    </xf>
    <xf numFmtId="184" fontId="10" fillId="33" borderId="15" xfId="49" applyNumberFormat="1" applyFont="1" applyFill="1" applyBorder="1" applyAlignment="1">
      <alignment vertical="center"/>
    </xf>
    <xf numFmtId="184" fontId="10" fillId="33" borderId="11" xfId="49" applyNumberFormat="1" applyFont="1" applyFill="1" applyBorder="1" applyAlignment="1">
      <alignment vertical="center"/>
    </xf>
    <xf numFmtId="184" fontId="10" fillId="33" borderId="12" xfId="49" applyNumberFormat="1" applyFont="1" applyFill="1" applyBorder="1" applyAlignment="1">
      <alignment vertical="center"/>
    </xf>
    <xf numFmtId="184" fontId="10" fillId="33" borderId="34" xfId="49" applyNumberFormat="1" applyFont="1" applyFill="1" applyBorder="1" applyAlignment="1">
      <alignment vertical="center"/>
    </xf>
    <xf numFmtId="184" fontId="9" fillId="33" borderId="16" xfId="49" applyNumberFormat="1" applyFont="1" applyFill="1" applyBorder="1" applyAlignment="1">
      <alignment vertical="center"/>
    </xf>
    <xf numFmtId="184" fontId="9" fillId="33" borderId="37" xfId="49" applyNumberFormat="1" applyFont="1" applyFill="1" applyBorder="1" applyAlignment="1" applyProtection="1">
      <alignment vertical="center"/>
      <protection locked="0"/>
    </xf>
    <xf numFmtId="184" fontId="9" fillId="33" borderId="35" xfId="49" applyNumberFormat="1" applyFont="1" applyFill="1" applyBorder="1" applyAlignment="1">
      <alignment vertical="center"/>
    </xf>
    <xf numFmtId="184" fontId="10" fillId="33" borderId="16" xfId="49" applyNumberFormat="1" applyFont="1" applyFill="1" applyBorder="1" applyAlignment="1">
      <alignment vertical="center"/>
    </xf>
    <xf numFmtId="184" fontId="10" fillId="33" borderId="36" xfId="49" applyNumberFormat="1" applyFont="1" applyFill="1" applyBorder="1" applyAlignment="1">
      <alignment vertical="center"/>
    </xf>
    <xf numFmtId="184" fontId="10" fillId="33" borderId="43" xfId="49" applyNumberFormat="1" applyFont="1" applyFill="1" applyBorder="1" applyAlignment="1">
      <alignment vertical="center"/>
    </xf>
    <xf numFmtId="184" fontId="9" fillId="33" borderId="13" xfId="49" applyNumberFormat="1" applyFont="1" applyFill="1" applyBorder="1" applyAlignment="1" applyProtection="1">
      <alignment horizontal="right" vertical="center"/>
      <protection locked="0"/>
    </xf>
    <xf numFmtId="184" fontId="9" fillId="33" borderId="33" xfId="49" applyNumberFormat="1" applyFont="1" applyFill="1" applyBorder="1" applyAlignment="1" applyProtection="1">
      <alignment vertical="center"/>
      <protection locked="0"/>
    </xf>
    <xf numFmtId="184" fontId="9" fillId="33" borderId="64" xfId="49" applyNumberFormat="1" applyFont="1" applyFill="1" applyBorder="1" applyAlignment="1" applyProtection="1">
      <alignment vertical="center"/>
      <protection locked="0"/>
    </xf>
    <xf numFmtId="184" fontId="10" fillId="33" borderId="17" xfId="49" applyNumberFormat="1" applyFont="1" applyFill="1" applyBorder="1" applyAlignment="1">
      <alignment vertical="center"/>
    </xf>
    <xf numFmtId="184" fontId="9" fillId="33" borderId="0" xfId="49" applyNumberFormat="1" applyFont="1" applyFill="1" applyBorder="1" applyAlignment="1" applyProtection="1">
      <alignment vertical="center"/>
      <protection locked="0"/>
    </xf>
    <xf numFmtId="184" fontId="9" fillId="33" borderId="41" xfId="49" applyNumberFormat="1" applyFont="1" applyFill="1" applyBorder="1" applyAlignment="1" applyProtection="1">
      <alignment vertical="center"/>
      <protection locked="0"/>
    </xf>
    <xf numFmtId="184" fontId="9" fillId="33" borderId="19" xfId="49" applyNumberFormat="1" applyFont="1" applyFill="1" applyBorder="1" applyAlignment="1">
      <alignment vertical="center"/>
    </xf>
    <xf numFmtId="184" fontId="9" fillId="33" borderId="26" xfId="49" applyNumberFormat="1" applyFont="1" applyFill="1" applyBorder="1" applyAlignment="1" applyProtection="1">
      <alignment vertical="center"/>
      <protection locked="0"/>
    </xf>
    <xf numFmtId="184" fontId="9" fillId="33" borderId="65" xfId="49" applyNumberFormat="1" applyFont="1" applyFill="1" applyBorder="1" applyAlignment="1" applyProtection="1">
      <alignment vertical="center"/>
      <protection locked="0"/>
    </xf>
    <xf numFmtId="184" fontId="10" fillId="33" borderId="27" xfId="49" applyNumberFormat="1" applyFont="1" applyFill="1" applyBorder="1" applyAlignment="1">
      <alignment vertical="center"/>
    </xf>
    <xf numFmtId="184" fontId="10" fillId="33" borderId="41" xfId="49" applyNumberFormat="1" applyFont="1" applyFill="1" applyBorder="1" applyAlignment="1">
      <alignment vertical="center"/>
    </xf>
    <xf numFmtId="184" fontId="9" fillId="33" borderId="27" xfId="49" applyNumberFormat="1" applyFont="1" applyFill="1" applyBorder="1" applyAlignment="1" applyProtection="1">
      <alignment vertical="center"/>
      <protection locked="0"/>
    </xf>
    <xf numFmtId="184" fontId="9" fillId="33" borderId="32" xfId="49" applyNumberFormat="1" applyFont="1" applyFill="1" applyBorder="1" applyAlignment="1" applyProtection="1">
      <alignment vertical="center"/>
      <protection locked="0"/>
    </xf>
    <xf numFmtId="184" fontId="10" fillId="33" borderId="30" xfId="49" applyNumberFormat="1" applyFont="1" applyFill="1" applyBorder="1" applyAlignment="1">
      <alignment vertical="center"/>
    </xf>
    <xf numFmtId="184" fontId="9" fillId="33" borderId="41" xfId="49" applyNumberFormat="1" applyFont="1" applyFill="1" applyBorder="1" applyAlignment="1" applyProtection="1">
      <alignment horizontal="right" vertical="center"/>
      <protection locked="0"/>
    </xf>
    <xf numFmtId="184" fontId="9" fillId="33" borderId="37" xfId="49" applyNumberFormat="1" applyFont="1" applyFill="1" applyBorder="1" applyAlignment="1" applyProtection="1">
      <alignment horizontal="right" vertical="center"/>
      <protection locked="0"/>
    </xf>
    <xf numFmtId="184" fontId="9" fillId="33" borderId="38" xfId="49" applyNumberFormat="1" applyFont="1" applyFill="1" applyBorder="1" applyAlignment="1" applyProtection="1">
      <alignment horizontal="right" vertical="center"/>
      <protection locked="0"/>
    </xf>
    <xf numFmtId="184" fontId="9" fillId="33" borderId="40" xfId="49" applyNumberFormat="1" applyFont="1" applyFill="1" applyBorder="1" applyAlignment="1" applyProtection="1">
      <alignment vertical="center"/>
      <protection locked="0"/>
    </xf>
    <xf numFmtId="191" fontId="1" fillId="33" borderId="50" xfId="61" applyNumberFormat="1" applyFont="1" applyFill="1" applyBorder="1">
      <alignment/>
      <protection/>
    </xf>
    <xf numFmtId="191" fontId="1" fillId="33" borderId="53" xfId="61" applyNumberFormat="1" applyFont="1" applyFill="1" applyBorder="1">
      <alignment/>
      <protection/>
    </xf>
    <xf numFmtId="191" fontId="1" fillId="33" borderId="51" xfId="61" applyNumberFormat="1" applyFont="1" applyFill="1" applyBorder="1">
      <alignment/>
      <protection/>
    </xf>
    <xf numFmtId="184" fontId="1" fillId="33" borderId="31" xfId="61" applyNumberFormat="1" applyFont="1" applyFill="1" applyBorder="1">
      <alignment/>
      <protection/>
    </xf>
    <xf numFmtId="184" fontId="1" fillId="33" borderId="29" xfId="61" applyNumberFormat="1" applyFont="1" applyFill="1" applyBorder="1">
      <alignment/>
      <protection/>
    </xf>
    <xf numFmtId="184" fontId="1" fillId="33" borderId="13" xfId="61" applyNumberFormat="1" applyFont="1" applyFill="1" applyBorder="1">
      <alignment/>
      <protection/>
    </xf>
    <xf numFmtId="191" fontId="5" fillId="33" borderId="31" xfId="61" applyNumberFormat="1" applyFont="1" applyFill="1" applyBorder="1" applyProtection="1">
      <alignment/>
      <protection locked="0"/>
    </xf>
    <xf numFmtId="191" fontId="5" fillId="33" borderId="28" xfId="61" applyNumberFormat="1" applyFont="1" applyFill="1" applyBorder="1" applyProtection="1">
      <alignment/>
      <protection locked="0"/>
    </xf>
    <xf numFmtId="191" fontId="5" fillId="33" borderId="29" xfId="61" applyNumberFormat="1" applyFont="1" applyFill="1" applyBorder="1" applyProtection="1">
      <alignment/>
      <protection locked="0"/>
    </xf>
    <xf numFmtId="191" fontId="5" fillId="33" borderId="13" xfId="61" applyNumberFormat="1" applyFont="1" applyFill="1" applyBorder="1" applyProtection="1">
      <alignment/>
      <protection locked="0"/>
    </xf>
    <xf numFmtId="184" fontId="5" fillId="33" borderId="31" xfId="61" applyNumberFormat="1" applyFont="1" applyFill="1" applyBorder="1" applyProtection="1">
      <alignment/>
      <protection locked="0"/>
    </xf>
    <xf numFmtId="184" fontId="5" fillId="33" borderId="29" xfId="61" applyNumberFormat="1" applyFont="1" applyFill="1" applyBorder="1" applyProtection="1">
      <alignment/>
      <protection locked="0"/>
    </xf>
    <xf numFmtId="184" fontId="5" fillId="33" borderId="13" xfId="61" applyNumberFormat="1" applyFont="1" applyFill="1" applyBorder="1" applyProtection="1">
      <alignment/>
      <protection locked="0"/>
    </xf>
    <xf numFmtId="189" fontId="5" fillId="33" borderId="29" xfId="61" applyNumberFormat="1" applyFont="1" applyFill="1" applyBorder="1" applyProtection="1">
      <alignment/>
      <protection locked="0"/>
    </xf>
    <xf numFmtId="184" fontId="5" fillId="33" borderId="28" xfId="61" applyNumberFormat="1" applyFont="1" applyFill="1" applyBorder="1" applyProtection="1">
      <alignment/>
      <protection locked="0"/>
    </xf>
    <xf numFmtId="184" fontId="5" fillId="33" borderId="47" xfId="61" applyNumberFormat="1" applyFont="1" applyFill="1" applyBorder="1" applyProtection="1">
      <alignment/>
      <protection locked="0"/>
    </xf>
    <xf numFmtId="184" fontId="5" fillId="33" borderId="61" xfId="61" applyNumberFormat="1" applyFont="1" applyFill="1" applyBorder="1" applyProtection="1">
      <alignment/>
      <protection locked="0"/>
    </xf>
    <xf numFmtId="184" fontId="5" fillId="33" borderId="59" xfId="61" applyNumberFormat="1" applyFont="1" applyFill="1" applyBorder="1" applyProtection="1">
      <alignment/>
      <protection locked="0"/>
    </xf>
    <xf numFmtId="191" fontId="1" fillId="33" borderId="62" xfId="61" applyNumberFormat="1" applyFont="1" applyFill="1" applyBorder="1">
      <alignment/>
      <protection/>
    </xf>
    <xf numFmtId="191" fontId="1" fillId="33" borderId="57" xfId="61" applyNumberFormat="1" applyFont="1" applyFill="1" applyBorder="1">
      <alignment/>
      <protection/>
    </xf>
    <xf numFmtId="191" fontId="1" fillId="33" borderId="63" xfId="61" applyNumberFormat="1" applyFont="1" applyFill="1" applyBorder="1">
      <alignment/>
      <protection/>
    </xf>
    <xf numFmtId="191" fontId="1" fillId="33" borderId="42" xfId="61" applyNumberFormat="1" applyFont="1" applyFill="1" applyBorder="1">
      <alignment/>
      <protection/>
    </xf>
    <xf numFmtId="191" fontId="5" fillId="33" borderId="31" xfId="61" applyNumberFormat="1" applyFont="1" applyFill="1" applyBorder="1" applyAlignment="1" applyProtection="1">
      <alignment horizontal="right"/>
      <protection locked="0"/>
    </xf>
    <xf numFmtId="191" fontId="5" fillId="33" borderId="28" xfId="61" applyNumberFormat="1" applyFont="1" applyFill="1" applyBorder="1" applyAlignment="1" applyProtection="1">
      <alignment horizontal="right"/>
      <protection locked="0"/>
    </xf>
    <xf numFmtId="191" fontId="5" fillId="33" borderId="29" xfId="61" applyNumberFormat="1" applyFont="1" applyFill="1" applyBorder="1" applyAlignment="1" applyProtection="1">
      <alignment horizontal="right"/>
      <protection locked="0"/>
    </xf>
    <xf numFmtId="191" fontId="5" fillId="33" borderId="13" xfId="61" applyNumberFormat="1" applyFont="1" applyFill="1" applyBorder="1" applyAlignment="1" applyProtection="1">
      <alignment horizontal="right"/>
      <protection locked="0"/>
    </xf>
    <xf numFmtId="184" fontId="5" fillId="33" borderId="31" xfId="61" applyNumberFormat="1" applyFont="1" applyFill="1" applyBorder="1" applyAlignment="1" applyProtection="1">
      <alignment horizontal="right"/>
      <protection locked="0"/>
    </xf>
    <xf numFmtId="184" fontId="5" fillId="33" borderId="29" xfId="61" applyNumberFormat="1" applyFont="1" applyFill="1" applyBorder="1" applyAlignment="1" applyProtection="1">
      <alignment horizontal="right"/>
      <protection locked="0"/>
    </xf>
    <xf numFmtId="184" fontId="5" fillId="33" borderId="13" xfId="61" applyNumberFormat="1" applyFont="1" applyFill="1" applyBorder="1" applyAlignment="1" applyProtection="1">
      <alignment horizontal="right"/>
      <protection locked="0"/>
    </xf>
    <xf numFmtId="184" fontId="5" fillId="33" borderId="47" xfId="61" applyNumberFormat="1" applyFont="1" applyFill="1" applyBorder="1" applyAlignment="1" applyProtection="1">
      <alignment horizontal="right"/>
      <protection locked="0"/>
    </xf>
    <xf numFmtId="184" fontId="5" fillId="33" borderId="61" xfId="61" applyNumberFormat="1" applyFont="1" applyFill="1" applyBorder="1" applyAlignment="1" applyProtection="1">
      <alignment horizontal="right"/>
      <protection locked="0"/>
    </xf>
    <xf numFmtId="184" fontId="5" fillId="33" borderId="59" xfId="61" applyNumberFormat="1" applyFont="1" applyFill="1" applyBorder="1" applyAlignment="1" applyProtection="1">
      <alignment horizontal="right"/>
      <protection locked="0"/>
    </xf>
    <xf numFmtId="191" fontId="1" fillId="33" borderId="31" xfId="61" applyNumberFormat="1" applyFont="1" applyFill="1" applyBorder="1">
      <alignment/>
      <protection/>
    </xf>
    <xf numFmtId="191" fontId="1" fillId="33" borderId="28" xfId="61" applyNumberFormat="1" applyFont="1" applyFill="1" applyBorder="1">
      <alignment/>
      <protection/>
    </xf>
    <xf numFmtId="191" fontId="1" fillId="33" borderId="29" xfId="61" applyNumberFormat="1" applyFont="1" applyFill="1" applyBorder="1">
      <alignment/>
      <protection/>
    </xf>
    <xf numFmtId="191" fontId="1" fillId="33" borderId="13" xfId="61" applyNumberFormat="1" applyFont="1" applyFill="1" applyBorder="1">
      <alignment/>
      <protection/>
    </xf>
    <xf numFmtId="184" fontId="5" fillId="33" borderId="48" xfId="61" applyNumberFormat="1" applyFont="1" applyFill="1" applyBorder="1" applyProtection="1">
      <alignment/>
      <protection locked="0"/>
    </xf>
    <xf numFmtId="184" fontId="5" fillId="33" borderId="54" xfId="61" applyNumberFormat="1" applyFont="1" applyFill="1" applyBorder="1" applyProtection="1">
      <alignment/>
      <protection locked="0"/>
    </xf>
    <xf numFmtId="184" fontId="5" fillId="33" borderId="44" xfId="61" applyNumberFormat="1" applyFont="1" applyFill="1" applyBorder="1" applyProtection="1">
      <alignment/>
      <protection locked="0"/>
    </xf>
    <xf numFmtId="191" fontId="1" fillId="33" borderId="23" xfId="61" applyNumberFormat="1" applyFont="1" applyFill="1" applyBorder="1">
      <alignment/>
      <protection/>
    </xf>
    <xf numFmtId="191" fontId="1" fillId="33" borderId="66" xfId="61" applyNumberFormat="1" applyFont="1" applyFill="1" applyBorder="1">
      <alignment/>
      <protection/>
    </xf>
    <xf numFmtId="184" fontId="1" fillId="33" borderId="27" xfId="61" applyNumberFormat="1" applyFont="1" applyFill="1" applyBorder="1">
      <alignment/>
      <protection/>
    </xf>
    <xf numFmtId="184" fontId="1" fillId="33" borderId="28" xfId="61" applyNumberFormat="1" applyFont="1" applyFill="1" applyBorder="1">
      <alignment/>
      <protection/>
    </xf>
    <xf numFmtId="191" fontId="5" fillId="33" borderId="27" xfId="61" applyNumberFormat="1" applyFont="1" applyFill="1" applyBorder="1" applyProtection="1">
      <alignment/>
      <protection locked="0"/>
    </xf>
    <xf numFmtId="184" fontId="5" fillId="33" borderId="27" xfId="61" applyNumberFormat="1" applyFont="1" applyFill="1" applyBorder="1" applyProtection="1">
      <alignment/>
      <protection locked="0"/>
    </xf>
    <xf numFmtId="184" fontId="5" fillId="33" borderId="32" xfId="61" applyNumberFormat="1" applyFont="1" applyFill="1" applyBorder="1" applyProtection="1">
      <alignment/>
      <protection locked="0"/>
    </xf>
    <xf numFmtId="184" fontId="5" fillId="33" borderId="56" xfId="61" applyNumberFormat="1" applyFont="1" applyFill="1" applyBorder="1" applyProtection="1">
      <alignment/>
      <protection locked="0"/>
    </xf>
    <xf numFmtId="191" fontId="1" fillId="33" borderId="27" xfId="61" applyNumberFormat="1" applyFont="1" applyFill="1" applyBorder="1">
      <alignment/>
      <protection/>
    </xf>
    <xf numFmtId="196" fontId="5" fillId="33" borderId="59" xfId="61" applyNumberFormat="1" applyFont="1" applyFill="1" applyBorder="1" applyProtection="1">
      <alignment/>
      <protection locked="0"/>
    </xf>
    <xf numFmtId="184" fontId="5" fillId="33" borderId="25" xfId="61" applyNumberFormat="1" applyFont="1" applyFill="1" applyBorder="1" applyProtection="1">
      <alignment/>
      <protection locked="0"/>
    </xf>
    <xf numFmtId="184" fontId="5" fillId="33" borderId="58" xfId="61" applyNumberFormat="1" applyFont="1" applyFill="1" applyBorder="1" applyProtection="1">
      <alignment/>
      <protection locked="0"/>
    </xf>
    <xf numFmtId="191" fontId="1" fillId="33" borderId="24" xfId="61" applyNumberFormat="1" applyFont="1" applyFill="1" applyBorder="1">
      <alignment/>
      <protection/>
    </xf>
    <xf numFmtId="184" fontId="1" fillId="33" borderId="0" xfId="61" applyNumberFormat="1" applyFont="1" applyFill="1" applyBorder="1">
      <alignment/>
      <protection/>
    </xf>
    <xf numFmtId="191" fontId="5" fillId="33" borderId="0" xfId="61" applyNumberFormat="1" applyFont="1" applyFill="1" applyBorder="1" applyProtection="1">
      <alignment/>
      <protection locked="0"/>
    </xf>
    <xf numFmtId="184" fontId="5" fillId="33" borderId="0" xfId="61" applyNumberFormat="1" applyFont="1" applyFill="1" applyBorder="1" applyProtection="1">
      <alignment/>
      <protection locked="0"/>
    </xf>
    <xf numFmtId="191" fontId="5" fillId="33" borderId="29" xfId="49" applyNumberFormat="1" applyFont="1" applyFill="1" applyBorder="1" applyAlignment="1">
      <alignment horizontal="right" vertical="center" shrinkToFit="1"/>
    </xf>
    <xf numFmtId="191" fontId="5" fillId="33" borderId="13" xfId="49" applyNumberFormat="1" applyFont="1" applyFill="1" applyBorder="1" applyAlignment="1">
      <alignment horizontal="right" vertical="center" shrinkToFit="1"/>
    </xf>
    <xf numFmtId="184" fontId="5" fillId="33" borderId="29" xfId="49" applyNumberFormat="1" applyFont="1" applyFill="1" applyBorder="1" applyAlignment="1">
      <alignment horizontal="right" vertical="center" shrinkToFit="1"/>
    </xf>
    <xf numFmtId="184" fontId="5" fillId="33" borderId="13" xfId="49" applyNumberFormat="1" applyFont="1" applyFill="1" applyBorder="1" applyAlignment="1">
      <alignment horizontal="right" vertical="center" shrinkToFit="1"/>
    </xf>
    <xf numFmtId="184" fontId="5" fillId="33" borderId="33" xfId="61" applyNumberFormat="1" applyFont="1" applyFill="1" applyBorder="1" applyProtection="1">
      <alignment/>
      <protection locked="0"/>
    </xf>
    <xf numFmtId="191" fontId="1" fillId="33" borderId="0" xfId="61" applyNumberFormat="1" applyFont="1" applyFill="1" applyBorder="1">
      <alignment/>
      <protection/>
    </xf>
    <xf numFmtId="196" fontId="5" fillId="33" borderId="28" xfId="61" applyNumberFormat="1" applyFont="1" applyFill="1" applyBorder="1" applyProtection="1">
      <alignment/>
      <protection locked="0"/>
    </xf>
    <xf numFmtId="196" fontId="5" fillId="33" borderId="13" xfId="61" applyNumberFormat="1" applyFont="1" applyFill="1" applyBorder="1" applyProtection="1">
      <alignment/>
      <protection locked="0"/>
    </xf>
    <xf numFmtId="198" fontId="5" fillId="33" borderId="13" xfId="61" applyNumberFormat="1" applyFont="1" applyFill="1" applyBorder="1" applyProtection="1">
      <alignment/>
      <protection locked="0"/>
    </xf>
    <xf numFmtId="199" fontId="5" fillId="33" borderId="28" xfId="61" applyNumberFormat="1" applyFont="1" applyFill="1" applyBorder="1" applyProtection="1">
      <alignment/>
      <protection locked="0"/>
    </xf>
    <xf numFmtId="200" fontId="5" fillId="33" borderId="28" xfId="61" applyNumberFormat="1" applyFont="1" applyFill="1" applyBorder="1" applyProtection="1">
      <alignment/>
      <protection locked="0"/>
    </xf>
    <xf numFmtId="201" fontId="5" fillId="33" borderId="13" xfId="61" applyNumberFormat="1" applyFont="1" applyFill="1" applyBorder="1" applyProtection="1">
      <alignment/>
      <protection locked="0"/>
    </xf>
    <xf numFmtId="196" fontId="5" fillId="33" borderId="56" xfId="61" applyNumberFormat="1" applyFont="1" applyFill="1" applyBorder="1" applyProtection="1">
      <alignment/>
      <protection locked="0"/>
    </xf>
    <xf numFmtId="184" fontId="5" fillId="33" borderId="26" xfId="61" applyNumberFormat="1" applyFont="1" applyFill="1" applyBorder="1" applyProtection="1">
      <alignment/>
      <protection locked="0"/>
    </xf>
    <xf numFmtId="38" fontId="6" fillId="33" borderId="29" xfId="49" applyFont="1" applyFill="1" applyBorder="1" applyAlignment="1" applyProtection="1">
      <alignment vertical="center"/>
      <protection locked="0"/>
    </xf>
    <xf numFmtId="38" fontId="6" fillId="33" borderId="67" xfId="49" applyFont="1" applyFill="1" applyBorder="1" applyAlignment="1" applyProtection="1">
      <alignment vertical="center"/>
      <protection locked="0"/>
    </xf>
    <xf numFmtId="38" fontId="6" fillId="33" borderId="29" xfId="49" applyFont="1" applyFill="1" applyBorder="1" applyAlignment="1">
      <alignment vertical="center"/>
    </xf>
    <xf numFmtId="38" fontId="6" fillId="33" borderId="28" xfId="49" applyFont="1" applyFill="1" applyBorder="1" applyAlignment="1" applyProtection="1">
      <alignment vertical="center"/>
      <protection locked="0"/>
    </xf>
    <xf numFmtId="38" fontId="6" fillId="33" borderId="61" xfId="49" applyFont="1" applyFill="1" applyBorder="1" applyAlignment="1" applyProtection="1">
      <alignment vertical="center"/>
      <protection locked="0"/>
    </xf>
    <xf numFmtId="38" fontId="6" fillId="33" borderId="54" xfId="49" applyFont="1" applyFill="1" applyBorder="1" applyAlignment="1" applyProtection="1">
      <alignment vertical="center"/>
      <protection locked="0"/>
    </xf>
    <xf numFmtId="38" fontId="6" fillId="33" borderId="38" xfId="49" applyFont="1" applyFill="1" applyBorder="1" applyAlignment="1" applyProtection="1">
      <alignment vertical="center"/>
      <protection locked="0"/>
    </xf>
    <xf numFmtId="38" fontId="6" fillId="33" borderId="0" xfId="49" applyFont="1" applyFill="1" applyBorder="1" applyAlignment="1">
      <alignment vertical="center"/>
    </xf>
    <xf numFmtId="38" fontId="6" fillId="33" borderId="26" xfId="49" applyFont="1" applyFill="1" applyBorder="1" applyAlignment="1" applyProtection="1">
      <alignment vertical="center"/>
      <protection locked="0"/>
    </xf>
    <xf numFmtId="0" fontId="7" fillId="33" borderId="39" xfId="0" applyFont="1" applyFill="1" applyBorder="1" applyAlignment="1">
      <alignment horizontal="right" vertical="center"/>
    </xf>
    <xf numFmtId="184" fontId="9" fillId="0" borderId="27" xfId="49" applyNumberFormat="1" applyFont="1" applyFill="1" applyBorder="1" applyAlignment="1" applyProtection="1">
      <alignment vertical="center"/>
      <protection locked="0"/>
    </xf>
    <xf numFmtId="184" fontId="9" fillId="0" borderId="29" xfId="49" applyNumberFormat="1" applyFont="1" applyFill="1" applyBorder="1" applyAlignment="1" applyProtection="1">
      <alignment vertical="center"/>
      <protection locked="0"/>
    </xf>
    <xf numFmtId="184" fontId="9" fillId="0" borderId="41" xfId="49" applyNumberFormat="1" applyFont="1" applyFill="1" applyBorder="1" applyAlignment="1" applyProtection="1">
      <alignment vertical="center"/>
      <protection locked="0"/>
    </xf>
    <xf numFmtId="0" fontId="6" fillId="0" borderId="4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distributed" vertical="center"/>
    </xf>
    <xf numFmtId="0" fontId="6" fillId="0" borderId="69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 wrapText="1"/>
    </xf>
    <xf numFmtId="0" fontId="6" fillId="0" borderId="59" xfId="0" applyFont="1" applyFill="1" applyBorder="1" applyAlignment="1">
      <alignment horizontal="distributed" vertical="center" wrapText="1"/>
    </xf>
    <xf numFmtId="0" fontId="6" fillId="0" borderId="46" xfId="0" applyFont="1" applyFill="1" applyBorder="1" applyAlignment="1">
      <alignment horizontal="distributed" vertical="center" wrapText="1"/>
    </xf>
    <xf numFmtId="0" fontId="6" fillId="0" borderId="55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38" fontId="9" fillId="0" borderId="70" xfId="49" applyFont="1" applyFill="1" applyBorder="1" applyAlignment="1">
      <alignment vertical="center" wrapText="1"/>
    </xf>
    <xf numFmtId="38" fontId="9" fillId="0" borderId="71" xfId="49" applyFont="1" applyFill="1" applyBorder="1" applyAlignment="1">
      <alignment vertical="center" wrapText="1"/>
    </xf>
    <xf numFmtId="38" fontId="9" fillId="0" borderId="72" xfId="49" applyFont="1" applyFill="1" applyBorder="1" applyAlignment="1">
      <alignment horizontal="center" vertical="center" textRotation="255" wrapText="1"/>
    </xf>
    <xf numFmtId="38" fontId="9" fillId="0" borderId="21" xfId="49" applyFont="1" applyFill="1" applyBorder="1" applyAlignment="1">
      <alignment horizontal="center" vertical="center" textRotation="255" wrapText="1"/>
    </xf>
    <xf numFmtId="38" fontId="9" fillId="0" borderId="73" xfId="49" applyFont="1" applyFill="1" applyBorder="1" applyAlignment="1">
      <alignment horizontal="center" vertical="center" textRotation="255" wrapText="1"/>
    </xf>
    <xf numFmtId="38" fontId="9" fillId="0" borderId="20" xfId="49" applyFont="1" applyFill="1" applyBorder="1" applyAlignment="1">
      <alignment horizontal="center" vertical="center" textRotation="255" wrapText="1"/>
    </xf>
    <xf numFmtId="38" fontId="9" fillId="0" borderId="74" xfId="49" applyFont="1" applyFill="1" applyBorder="1" applyAlignment="1">
      <alignment horizontal="center" vertical="center" textRotation="255" wrapText="1"/>
    </xf>
    <xf numFmtId="38" fontId="9" fillId="0" borderId="14" xfId="49" applyFont="1" applyFill="1" applyBorder="1" applyAlignment="1">
      <alignment horizontal="center" vertical="center" textRotation="255" wrapText="1"/>
    </xf>
    <xf numFmtId="38" fontId="9" fillId="0" borderId="75" xfId="49" applyFont="1" applyFill="1" applyBorder="1" applyAlignment="1">
      <alignment horizontal="center" vertical="center" wrapText="1"/>
    </xf>
    <xf numFmtId="38" fontId="9" fillId="0" borderId="76" xfId="49" applyFont="1" applyFill="1" applyBorder="1" applyAlignment="1">
      <alignment horizontal="center" vertical="center" wrapText="1"/>
    </xf>
    <xf numFmtId="38" fontId="9" fillId="0" borderId="73" xfId="49" applyFont="1" applyFill="1" applyBorder="1" applyAlignment="1">
      <alignment horizontal="center" vertical="center" wrapText="1"/>
    </xf>
    <xf numFmtId="38" fontId="9" fillId="0" borderId="77" xfId="49" applyFont="1" applyFill="1" applyBorder="1" applyAlignment="1">
      <alignment horizontal="center" vertical="center" wrapText="1"/>
    </xf>
    <xf numFmtId="38" fontId="9" fillId="0" borderId="34" xfId="49" applyFont="1" applyFill="1" applyBorder="1" applyAlignment="1">
      <alignment horizontal="center" vertical="center" wrapText="1"/>
    </xf>
    <xf numFmtId="38" fontId="9" fillId="0" borderId="19" xfId="49" applyFont="1" applyFill="1" applyBorder="1" applyAlignment="1">
      <alignment horizontal="center" vertical="center" wrapText="1"/>
    </xf>
    <xf numFmtId="38" fontId="9" fillId="0" borderId="78" xfId="49" applyFont="1" applyFill="1" applyBorder="1" applyAlignment="1">
      <alignment horizontal="center" vertical="center" wrapText="1"/>
    </xf>
    <xf numFmtId="38" fontId="9" fillId="0" borderId="79" xfId="49" applyFont="1" applyFill="1" applyBorder="1" applyAlignment="1">
      <alignment horizontal="center" vertical="center" wrapText="1"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33" xfId="61" applyFont="1" applyFill="1" applyBorder="1" applyAlignment="1">
      <alignment horizontal="distributed" vertical="center"/>
      <protection/>
    </xf>
    <xf numFmtId="0" fontId="5" fillId="0" borderId="26" xfId="61" applyFont="1" applyFill="1" applyBorder="1" applyAlignment="1">
      <alignment horizontal="distributed" vertical="center"/>
      <protection/>
    </xf>
    <xf numFmtId="0" fontId="1" fillId="0" borderId="36" xfId="61" applyFont="1" applyFill="1" applyBorder="1" applyAlignment="1">
      <alignment horizontal="distributed" vertical="center"/>
      <protection/>
    </xf>
    <xf numFmtId="0" fontId="13" fillId="0" borderId="36" xfId="61" applyFont="1" applyFill="1" applyBorder="1" applyAlignment="1">
      <alignment/>
      <protection/>
    </xf>
    <xf numFmtId="0" fontId="13" fillId="0" borderId="0" xfId="61" applyFont="1" applyFill="1" applyBorder="1" applyAlignment="1">
      <alignment/>
      <protection/>
    </xf>
    <xf numFmtId="0" fontId="5" fillId="0" borderId="73" xfId="61" applyFont="1" applyFill="1" applyBorder="1" applyAlignment="1">
      <alignment horizontal="center" vertical="center"/>
      <protection/>
    </xf>
    <xf numFmtId="0" fontId="5" fillId="0" borderId="74" xfId="61" applyFont="1" applyFill="1" applyBorder="1" applyAlignment="1">
      <alignment horizontal="center" vertical="center"/>
      <protection/>
    </xf>
    <xf numFmtId="0" fontId="5" fillId="0" borderId="75" xfId="61" applyFont="1" applyFill="1" applyBorder="1" applyAlignment="1">
      <alignment horizontal="center" vertical="center" wrapText="1"/>
      <protection/>
    </xf>
    <xf numFmtId="0" fontId="5" fillId="0" borderId="73" xfId="6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distributed" vertical="center"/>
      <protection/>
    </xf>
    <xf numFmtId="0" fontId="13" fillId="0" borderId="0" xfId="61" applyFont="1" applyFill="1" applyBorder="1" applyAlignment="1">
      <alignment horizontal="distributed" vertical="center"/>
      <protection/>
    </xf>
    <xf numFmtId="0" fontId="5" fillId="0" borderId="80" xfId="61" applyFont="1" applyFill="1" applyBorder="1" applyAlignment="1">
      <alignment vertical="center" wrapText="1"/>
      <protection/>
    </xf>
    <xf numFmtId="0" fontId="12" fillId="0" borderId="81" xfId="61" applyFont="1" applyFill="1" applyBorder="1" applyAlignment="1">
      <alignment vertical="center"/>
      <protection/>
    </xf>
    <xf numFmtId="0" fontId="12" fillId="0" borderId="82" xfId="61" applyFont="1" applyFill="1" applyBorder="1" applyAlignment="1">
      <alignment vertical="center"/>
      <protection/>
    </xf>
    <xf numFmtId="0" fontId="12" fillId="0" borderId="83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distributed" vertical="center"/>
      <protection/>
    </xf>
    <xf numFmtId="0" fontId="5" fillId="0" borderId="74" xfId="61" applyFont="1" applyFill="1" applyBorder="1" applyAlignment="1">
      <alignment horizontal="center" vertical="center" wrapText="1"/>
      <protection/>
    </xf>
    <xf numFmtId="0" fontId="5" fillId="0" borderId="72" xfId="61" applyFont="1" applyFill="1" applyBorder="1" applyAlignment="1">
      <alignment horizontal="center" vertical="center"/>
      <protection/>
    </xf>
    <xf numFmtId="0" fontId="5" fillId="0" borderId="84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1" fillId="0" borderId="24" xfId="61" applyFont="1" applyFill="1" applyBorder="1" applyAlignment="1">
      <alignment horizontal="distributed" vertical="center"/>
      <protection/>
    </xf>
    <xf numFmtId="0" fontId="5" fillId="0" borderId="81" xfId="61" applyFont="1" applyFill="1" applyBorder="1" applyAlignment="1">
      <alignment vertical="center" wrapText="1"/>
      <protection/>
    </xf>
    <xf numFmtId="0" fontId="5" fillId="0" borderId="85" xfId="61" applyFont="1" applyFill="1" applyBorder="1" applyAlignment="1">
      <alignment vertical="center" wrapText="1"/>
      <protection/>
    </xf>
    <xf numFmtId="0" fontId="5" fillId="0" borderId="82" xfId="61" applyFont="1" applyFill="1" applyBorder="1" applyAlignment="1">
      <alignment vertical="center" wrapText="1"/>
      <protection/>
    </xf>
    <xf numFmtId="0" fontId="5" fillId="0" borderId="83" xfId="61" applyFont="1" applyFill="1" applyBorder="1" applyAlignment="1">
      <alignment vertical="center" wrapText="1"/>
      <protection/>
    </xf>
    <xf numFmtId="0" fontId="5" fillId="0" borderId="86" xfId="61" applyFont="1" applyFill="1" applyBorder="1" applyAlignment="1">
      <alignment vertical="center" wrapText="1"/>
      <protection/>
    </xf>
    <xf numFmtId="0" fontId="1" fillId="0" borderId="26" xfId="61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3部ｐ50-ｐ53(H13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1" width="4.875" style="1" customWidth="1"/>
    <col min="2" max="2" width="30.875" style="1" customWidth="1"/>
    <col min="3" max="5" width="14.50390625" style="1" customWidth="1"/>
    <col min="6" max="16384" width="9.00390625" style="1" customWidth="1"/>
  </cols>
  <sheetData>
    <row r="1" ht="21" customHeight="1" thickBot="1">
      <c r="A1" s="1" t="s">
        <v>243</v>
      </c>
    </row>
    <row r="2" spans="1:5" ht="42" customHeight="1" thickBot="1">
      <c r="A2" s="284" t="s">
        <v>244</v>
      </c>
      <c r="B2" s="285"/>
      <c r="C2" s="86" t="s">
        <v>245</v>
      </c>
      <c r="D2" s="3" t="s">
        <v>246</v>
      </c>
      <c r="E2" s="92" t="s">
        <v>247</v>
      </c>
    </row>
    <row r="3" spans="1:5" ht="13.5">
      <c r="A3" s="288" t="s">
        <v>248</v>
      </c>
      <c r="B3" s="289"/>
      <c r="C3" s="87" t="s">
        <v>249</v>
      </c>
      <c r="D3" s="93" t="s">
        <v>249</v>
      </c>
      <c r="E3" s="79"/>
    </row>
    <row r="4" spans="1:5" ht="19.5" customHeight="1">
      <c r="A4" s="290"/>
      <c r="B4" s="291"/>
      <c r="C4" s="131">
        <f>'1 港別港務P43-44'!B4</f>
        <v>220</v>
      </c>
      <c r="D4" s="271">
        <v>224</v>
      </c>
      <c r="E4" s="80">
        <f>C4/D4</f>
        <v>0.9821428571428571</v>
      </c>
    </row>
    <row r="5" spans="1:5" ht="19.5" customHeight="1">
      <c r="A5" s="290" t="s">
        <v>250</v>
      </c>
      <c r="B5" s="291"/>
      <c r="C5" s="89">
        <f>'1 港別港務P43-44'!C4</f>
        <v>75387</v>
      </c>
      <c r="D5" s="272">
        <v>74639</v>
      </c>
      <c r="E5" s="101">
        <f>C5/D5</f>
        <v>1.0100215704926379</v>
      </c>
    </row>
    <row r="6" spans="1:5" ht="19.5" customHeight="1">
      <c r="A6" s="293" t="s">
        <v>251</v>
      </c>
      <c r="B6" s="5" t="s">
        <v>21</v>
      </c>
      <c r="C6" s="88">
        <f>'1 港別港務P43-44'!D4</f>
        <v>216708</v>
      </c>
      <c r="D6" s="273">
        <f>SUM(D7:D14)</f>
        <v>215247</v>
      </c>
      <c r="E6" s="81">
        <f>C6/D6</f>
        <v>1.0067875510460076</v>
      </c>
    </row>
    <row r="7" spans="1:5" ht="19.5" customHeight="1">
      <c r="A7" s="294"/>
      <c r="B7" s="5" t="s">
        <v>252</v>
      </c>
      <c r="C7" s="88">
        <f>'1 港別港務P43-44'!E4</f>
        <v>9429</v>
      </c>
      <c r="D7" s="274">
        <v>9728</v>
      </c>
      <c r="E7" s="82">
        <f>C7/D7</f>
        <v>0.9692639802631579</v>
      </c>
    </row>
    <row r="8" spans="1:5" ht="19.5" customHeight="1">
      <c r="A8" s="294"/>
      <c r="B8" s="5" t="s">
        <v>23</v>
      </c>
      <c r="C8" s="88">
        <f>'1 港別港務P43-44'!F4</f>
        <v>58</v>
      </c>
      <c r="D8" s="271">
        <v>39</v>
      </c>
      <c r="E8" s="82">
        <f aca="true" t="shared" si="0" ref="E8:E14">C8/D8</f>
        <v>1.4871794871794872</v>
      </c>
    </row>
    <row r="9" spans="1:5" ht="19.5" customHeight="1">
      <c r="A9" s="294"/>
      <c r="B9" s="6" t="s">
        <v>253</v>
      </c>
      <c r="C9" s="88">
        <f>'1 港別港務P43-44'!G4</f>
        <v>182986</v>
      </c>
      <c r="D9" s="271">
        <v>179155</v>
      </c>
      <c r="E9" s="82">
        <f t="shared" si="0"/>
        <v>1.0213837180095449</v>
      </c>
    </row>
    <row r="10" spans="1:5" ht="19.5" customHeight="1">
      <c r="A10" s="294"/>
      <c r="B10" s="6" t="s">
        <v>254</v>
      </c>
      <c r="C10" s="88">
        <f>'1 港別港務P43-44'!H4</f>
        <v>14411</v>
      </c>
      <c r="D10" s="271">
        <v>14950</v>
      </c>
      <c r="E10" s="82">
        <f t="shared" si="0"/>
        <v>0.9639464882943144</v>
      </c>
    </row>
    <row r="11" spans="1:5" ht="19.5" customHeight="1">
      <c r="A11" s="294"/>
      <c r="B11" s="6" t="s">
        <v>255</v>
      </c>
      <c r="C11" s="88">
        <f>'1 港別港務P43-44'!I4</f>
        <v>3793</v>
      </c>
      <c r="D11" s="271">
        <v>3919</v>
      </c>
      <c r="E11" s="82">
        <f t="shared" si="0"/>
        <v>0.967848941056392</v>
      </c>
    </row>
    <row r="12" spans="1:5" ht="19.5" customHeight="1">
      <c r="A12" s="294"/>
      <c r="B12" s="6" t="s">
        <v>256</v>
      </c>
      <c r="C12" s="88">
        <f>'1 港別港務P43-44'!J4</f>
        <v>73</v>
      </c>
      <c r="D12" s="271">
        <v>96</v>
      </c>
      <c r="E12" s="82">
        <f t="shared" si="0"/>
        <v>0.7604166666666666</v>
      </c>
    </row>
    <row r="13" spans="1:5" ht="19.5" customHeight="1">
      <c r="A13" s="294"/>
      <c r="B13" s="6" t="s">
        <v>257</v>
      </c>
      <c r="C13" s="88">
        <f>'1 港別港務P43-44'!K4</f>
        <v>2790</v>
      </c>
      <c r="D13" s="271">
        <v>3196</v>
      </c>
      <c r="E13" s="82">
        <f t="shared" si="0"/>
        <v>0.8729662077596996</v>
      </c>
    </row>
    <row r="14" spans="1:5" ht="19.5" customHeight="1">
      <c r="A14" s="294"/>
      <c r="B14" s="6" t="s">
        <v>28</v>
      </c>
      <c r="C14" s="90">
        <f>'1 港別港務P43-44'!L4</f>
        <v>3168</v>
      </c>
      <c r="D14" s="275">
        <v>4164</v>
      </c>
      <c r="E14" s="82">
        <f t="shared" si="0"/>
        <v>0.760806916426513</v>
      </c>
    </row>
    <row r="15" spans="1:5" ht="21" customHeight="1" thickBot="1">
      <c r="A15" s="286" t="s">
        <v>258</v>
      </c>
      <c r="B15" s="287"/>
      <c r="C15" s="91">
        <f>'1 港別港務P43-44'!M4</f>
        <v>985770</v>
      </c>
      <c r="D15" s="276">
        <v>997372</v>
      </c>
      <c r="E15" s="83">
        <f>C15/D15</f>
        <v>0.9883674296050019</v>
      </c>
    </row>
    <row r="16" spans="1:5" ht="21" customHeight="1">
      <c r="A16" s="292"/>
      <c r="B16" s="292"/>
      <c r="C16" s="292"/>
      <c r="D16" s="292"/>
      <c r="E16" s="292"/>
    </row>
    <row r="17" spans="1:5" ht="21" customHeight="1">
      <c r="A17" s="49"/>
      <c r="B17" s="49"/>
      <c r="C17" s="49"/>
      <c r="D17" s="49"/>
      <c r="E17" s="49"/>
    </row>
    <row r="18" ht="21" customHeight="1" thickBot="1">
      <c r="A18" s="1" t="s">
        <v>259</v>
      </c>
    </row>
    <row r="19" spans="1:5" ht="42" customHeight="1" thickBot="1">
      <c r="A19" s="284" t="s">
        <v>244</v>
      </c>
      <c r="B19" s="285"/>
      <c r="C19" s="2" t="s">
        <v>245</v>
      </c>
      <c r="D19" s="3" t="s">
        <v>246</v>
      </c>
      <c r="E19" s="4" t="s">
        <v>247</v>
      </c>
    </row>
    <row r="20" spans="1:5" ht="13.5">
      <c r="A20" s="288" t="s">
        <v>260</v>
      </c>
      <c r="B20" s="289"/>
      <c r="C20" s="75" t="s">
        <v>261</v>
      </c>
      <c r="D20" s="75" t="s">
        <v>261</v>
      </c>
      <c r="E20" s="79"/>
    </row>
    <row r="21" spans="1:5" ht="19.5" customHeight="1">
      <c r="A21" s="290"/>
      <c r="B21" s="291"/>
      <c r="C21" s="139">
        <f>'2 港別入港P45-46'!B4</f>
        <v>703689</v>
      </c>
      <c r="D21" s="277">
        <f>SUM(D22:D23)</f>
        <v>707204</v>
      </c>
      <c r="E21" s="102">
        <f>C21/D21</f>
        <v>0.9950297226825641</v>
      </c>
    </row>
    <row r="22" spans="1:5" ht="29.25" customHeight="1">
      <c r="A22" s="297" t="s">
        <v>262</v>
      </c>
      <c r="B22" s="298"/>
      <c r="C22" s="140">
        <f>C21-C23</f>
        <v>611409</v>
      </c>
      <c r="D22" s="278">
        <v>611531</v>
      </c>
      <c r="E22" s="103">
        <f>C22/D22</f>
        <v>0.9998005007105119</v>
      </c>
    </row>
    <row r="23" spans="1:5" ht="29.25" customHeight="1" thickBot="1">
      <c r="A23" s="299" t="s">
        <v>263</v>
      </c>
      <c r="B23" s="300"/>
      <c r="C23" s="78">
        <f>'3 港別外国船入港P47-48'!B3</f>
        <v>92280</v>
      </c>
      <c r="D23" s="279">
        <v>95673</v>
      </c>
      <c r="E23" s="85">
        <f>C23/D23</f>
        <v>0.9645354488727227</v>
      </c>
    </row>
    <row r="25" ht="21" customHeight="1" thickBot="1">
      <c r="A25" s="1" t="s">
        <v>264</v>
      </c>
    </row>
    <row r="26" spans="1:5" ht="42" customHeight="1" thickBot="1">
      <c r="A26" s="284" t="s">
        <v>244</v>
      </c>
      <c r="B26" s="285"/>
      <c r="C26" s="2" t="s">
        <v>245</v>
      </c>
      <c r="D26" s="3" t="s">
        <v>246</v>
      </c>
      <c r="E26" s="4" t="s">
        <v>247</v>
      </c>
    </row>
    <row r="27" spans="1:5" ht="13.5">
      <c r="A27" s="288" t="s">
        <v>265</v>
      </c>
      <c r="B27" s="289"/>
      <c r="C27" s="75" t="s">
        <v>261</v>
      </c>
      <c r="D27" s="75" t="s">
        <v>261</v>
      </c>
      <c r="E27" s="79"/>
    </row>
    <row r="28" spans="1:5" ht="19.5" customHeight="1">
      <c r="A28" s="290"/>
      <c r="B28" s="291"/>
      <c r="C28" s="76">
        <f>'4 港別危険物P49-52'!E5</f>
        <v>188258</v>
      </c>
      <c r="D28" s="275">
        <v>180542</v>
      </c>
      <c r="E28" s="82">
        <f>C28/D28</f>
        <v>1.042737977866646</v>
      </c>
    </row>
    <row r="29" spans="1:5" ht="13.5">
      <c r="A29" s="290" t="s">
        <v>266</v>
      </c>
      <c r="B29" s="291"/>
      <c r="C29" s="77" t="s">
        <v>283</v>
      </c>
      <c r="D29" s="280" t="s">
        <v>291</v>
      </c>
      <c r="E29" s="84"/>
    </row>
    <row r="30" spans="1:5" ht="19.5" customHeight="1" thickBot="1">
      <c r="A30" s="295"/>
      <c r="B30" s="296"/>
      <c r="C30" s="138">
        <f>'4 港別危険物P49-52'!F5</f>
        <v>477920368.4545591</v>
      </c>
      <c r="D30" s="276">
        <v>462649965.966218</v>
      </c>
      <c r="E30" s="85">
        <f>C30/D30</f>
        <v>1.033006384116877</v>
      </c>
    </row>
  </sheetData>
  <sheetProtection/>
  <mergeCells count="13">
    <mergeCell ref="A27:B28"/>
    <mergeCell ref="A29:B30"/>
    <mergeCell ref="A22:B22"/>
    <mergeCell ref="A23:B23"/>
    <mergeCell ref="A26:B26"/>
    <mergeCell ref="A2:B2"/>
    <mergeCell ref="A15:B15"/>
    <mergeCell ref="A19:B19"/>
    <mergeCell ref="A20:B21"/>
    <mergeCell ref="A3:B4"/>
    <mergeCell ref="A5:B5"/>
    <mergeCell ref="A16:E16"/>
    <mergeCell ref="A6:A14"/>
  </mergeCells>
  <printOptions/>
  <pageMargins left="1.08" right="0.7874015748031497" top="1.4566929133858268" bottom="0.984251968503937" header="0.78" footer="0.5118110236220472"/>
  <pageSetup horizontalDpi="600" verticalDpi="600" orientation="portrait" paperSize="9" scale="102" r:id="rId1"/>
  <headerFooter alignWithMargins="0">
    <oddHeader>&amp;C&amp;"ＭＳ ゴシック,標準"&amp;18第三部　港 務 統 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view="pageBreakPreview" zoomScaleNormal="85" zoomScaleSheetLayoutView="100" zoomScalePageLayoutView="0" workbookViewId="0" topLeftCell="A1">
      <pane ySplit="4" topLeftCell="A80" activePane="bottomLeft" state="frozen"/>
      <selection pane="topLeft" activeCell="A1" sqref="A1"/>
      <selection pane="bottomLeft" activeCell="Q6" sqref="Q6"/>
    </sheetView>
  </sheetViews>
  <sheetFormatPr defaultColWidth="9.00390625" defaultRowHeight="21" customHeight="1"/>
  <cols>
    <col min="1" max="1" width="11.25390625" style="8" customWidth="1"/>
    <col min="2" max="2" width="7.125" style="8" customWidth="1"/>
    <col min="3" max="3" width="5.75390625" style="8" customWidth="1"/>
    <col min="4" max="4" width="6.625" style="8" customWidth="1"/>
    <col min="5" max="6" width="5.625" style="8" customWidth="1"/>
    <col min="7" max="7" width="6.375" style="8" customWidth="1"/>
    <col min="8" max="12" width="5.625" style="8" customWidth="1"/>
    <col min="13" max="13" width="7.875" style="8" customWidth="1"/>
    <col min="14" max="16384" width="9.00390625" style="8" customWidth="1"/>
  </cols>
  <sheetData>
    <row r="1" spans="1:13" ht="21" customHeight="1" thickBot="1">
      <c r="A1" s="7" t="s">
        <v>15</v>
      </c>
      <c r="M1" s="54" t="s">
        <v>241</v>
      </c>
    </row>
    <row r="2" spans="1:13" ht="27.75" customHeight="1">
      <c r="A2" s="301" t="s">
        <v>16</v>
      </c>
      <c r="B2" s="305" t="s">
        <v>17</v>
      </c>
      <c r="C2" s="307" t="s">
        <v>18</v>
      </c>
      <c r="D2" s="309" t="s">
        <v>19</v>
      </c>
      <c r="E2" s="310"/>
      <c r="F2" s="310"/>
      <c r="G2" s="310"/>
      <c r="H2" s="310"/>
      <c r="I2" s="310"/>
      <c r="J2" s="310"/>
      <c r="K2" s="310"/>
      <c r="L2" s="311"/>
      <c r="M2" s="303" t="s">
        <v>20</v>
      </c>
    </row>
    <row r="3" spans="1:13" ht="59.25" customHeight="1" thickBot="1">
      <c r="A3" s="302"/>
      <c r="B3" s="306"/>
      <c r="C3" s="308"/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0" t="s">
        <v>26</v>
      </c>
      <c r="J3" s="10" t="s">
        <v>27</v>
      </c>
      <c r="K3" s="55" t="s">
        <v>240</v>
      </c>
      <c r="L3" s="10" t="s">
        <v>28</v>
      </c>
      <c r="M3" s="304"/>
    </row>
    <row r="4" spans="1:13" ht="19.5" customHeight="1" thickBot="1">
      <c r="A4" s="11" t="s">
        <v>29</v>
      </c>
      <c r="B4" s="142">
        <f>B5+B15+B25+B36+B41+B54+B71+B84+B91+B98+B105</f>
        <v>220</v>
      </c>
      <c r="C4" s="143">
        <f aca="true" t="shared" si="0" ref="C4:M4">C5+C15+C25+C36+C41+C54+C71+C84+C91+C98+C105</f>
        <v>75387</v>
      </c>
      <c r="D4" s="143">
        <f>D5+D15+D25+D36+D41+D54+D71+D84+D91+D98+D105</f>
        <v>216708</v>
      </c>
      <c r="E4" s="143">
        <f>E5+E15+E25+E36+E41+E54+E71+E84+E91+E98+E105</f>
        <v>9429</v>
      </c>
      <c r="F4" s="143">
        <f t="shared" si="0"/>
        <v>58</v>
      </c>
      <c r="G4" s="143">
        <f t="shared" si="0"/>
        <v>182986</v>
      </c>
      <c r="H4" s="143">
        <f t="shared" si="0"/>
        <v>14411</v>
      </c>
      <c r="I4" s="143">
        <f t="shared" si="0"/>
        <v>3793</v>
      </c>
      <c r="J4" s="143">
        <f t="shared" si="0"/>
        <v>73</v>
      </c>
      <c r="K4" s="143">
        <f t="shared" si="0"/>
        <v>2790</v>
      </c>
      <c r="L4" s="143">
        <f t="shared" si="0"/>
        <v>3168</v>
      </c>
      <c r="M4" s="144">
        <f t="shared" si="0"/>
        <v>985770</v>
      </c>
    </row>
    <row r="5" spans="1:13" s="53" customFormat="1" ht="13.5">
      <c r="A5" s="68" t="s">
        <v>30</v>
      </c>
      <c r="B5" s="145">
        <f>SUM(B6:B14)</f>
        <v>13</v>
      </c>
      <c r="C5" s="146">
        <f>SUM(C6:C14)</f>
        <v>2841</v>
      </c>
      <c r="D5" s="146">
        <f>SUM(E5:L5)</f>
        <v>9750</v>
      </c>
      <c r="E5" s="146">
        <f>SUM(E6:E14)</f>
        <v>742</v>
      </c>
      <c r="F5" s="146">
        <f aca="true" t="shared" si="1" ref="F5:M5">SUM(F6:F14)</f>
        <v>32</v>
      </c>
      <c r="G5" s="146">
        <f t="shared" si="1"/>
        <v>7545</v>
      </c>
      <c r="H5" s="146">
        <f t="shared" si="1"/>
        <v>807</v>
      </c>
      <c r="I5" s="146">
        <f t="shared" si="1"/>
        <v>196</v>
      </c>
      <c r="J5" s="146">
        <f t="shared" si="1"/>
        <v>0</v>
      </c>
      <c r="K5" s="146">
        <f t="shared" si="1"/>
        <v>0</v>
      </c>
      <c r="L5" s="146">
        <f t="shared" si="1"/>
        <v>428</v>
      </c>
      <c r="M5" s="147">
        <f t="shared" si="1"/>
        <v>40034</v>
      </c>
    </row>
    <row r="6" spans="1:13" ht="13.5">
      <c r="A6" s="12" t="s">
        <v>31</v>
      </c>
      <c r="B6" s="148">
        <v>1</v>
      </c>
      <c r="C6" s="149">
        <v>31</v>
      </c>
      <c r="D6" s="150">
        <f>SUM(E6:L6)</f>
        <v>207</v>
      </c>
      <c r="E6" s="149">
        <v>47</v>
      </c>
      <c r="F6" s="149">
        <v>0</v>
      </c>
      <c r="G6" s="149">
        <v>76</v>
      </c>
      <c r="H6" s="149">
        <v>37</v>
      </c>
      <c r="I6" s="149">
        <v>47</v>
      </c>
      <c r="J6" s="149">
        <v>0</v>
      </c>
      <c r="K6" s="149">
        <v>0</v>
      </c>
      <c r="L6" s="149">
        <v>0</v>
      </c>
      <c r="M6" s="151">
        <v>2014</v>
      </c>
    </row>
    <row r="7" spans="1:13" ht="13.5">
      <c r="A7" s="12" t="s">
        <v>281</v>
      </c>
      <c r="B7" s="148">
        <v>0</v>
      </c>
      <c r="C7" s="149">
        <v>425</v>
      </c>
      <c r="D7" s="150">
        <f>SUM(E7:L7)</f>
        <v>554</v>
      </c>
      <c r="E7" s="149">
        <v>12</v>
      </c>
      <c r="F7" s="149">
        <v>0</v>
      </c>
      <c r="G7" s="149">
        <v>501</v>
      </c>
      <c r="H7" s="149">
        <v>32</v>
      </c>
      <c r="I7" s="149">
        <v>9</v>
      </c>
      <c r="J7" s="149">
        <v>0</v>
      </c>
      <c r="K7" s="149">
        <v>0</v>
      </c>
      <c r="L7" s="149">
        <v>0</v>
      </c>
      <c r="M7" s="151">
        <v>2436</v>
      </c>
    </row>
    <row r="8" spans="1:13" ht="13.5">
      <c r="A8" s="12" t="s">
        <v>32</v>
      </c>
      <c r="B8" s="148">
        <v>1</v>
      </c>
      <c r="C8" s="149">
        <v>88</v>
      </c>
      <c r="D8" s="150">
        <f>SUM(E8:L8)</f>
        <v>176</v>
      </c>
      <c r="E8" s="149">
        <v>40</v>
      </c>
      <c r="F8" s="149">
        <v>0</v>
      </c>
      <c r="G8" s="149">
        <v>108</v>
      </c>
      <c r="H8" s="149">
        <v>24</v>
      </c>
      <c r="I8" s="149">
        <v>4</v>
      </c>
      <c r="J8" s="149">
        <v>0</v>
      </c>
      <c r="K8" s="149">
        <v>0</v>
      </c>
      <c r="L8" s="149">
        <v>0</v>
      </c>
      <c r="M8" s="151">
        <v>823</v>
      </c>
    </row>
    <row r="9" spans="1:13" ht="13.5">
      <c r="A9" s="12" t="s">
        <v>33</v>
      </c>
      <c r="B9" s="148">
        <v>3</v>
      </c>
      <c r="C9" s="149">
        <v>2</v>
      </c>
      <c r="D9" s="150">
        <f aca="true" t="shared" si="2" ref="D9:D14">SUM(E9:L9)</f>
        <v>1135</v>
      </c>
      <c r="E9" s="149">
        <v>138</v>
      </c>
      <c r="F9" s="149">
        <v>0</v>
      </c>
      <c r="G9" s="149">
        <v>917</v>
      </c>
      <c r="H9" s="149">
        <v>69</v>
      </c>
      <c r="I9" s="149">
        <v>11</v>
      </c>
      <c r="J9" s="149">
        <v>0</v>
      </c>
      <c r="K9" s="149">
        <v>0</v>
      </c>
      <c r="L9" s="149">
        <v>0</v>
      </c>
      <c r="M9" s="151">
        <v>1281</v>
      </c>
    </row>
    <row r="10" spans="1:13" ht="13.5">
      <c r="A10" s="12" t="s">
        <v>34</v>
      </c>
      <c r="B10" s="148">
        <v>4</v>
      </c>
      <c r="C10" s="149">
        <v>246</v>
      </c>
      <c r="D10" s="150">
        <f t="shared" si="2"/>
        <v>1161</v>
      </c>
      <c r="E10" s="149">
        <v>98</v>
      </c>
      <c r="F10" s="149">
        <v>31</v>
      </c>
      <c r="G10" s="149">
        <v>541</v>
      </c>
      <c r="H10" s="149">
        <v>171</v>
      </c>
      <c r="I10" s="149">
        <v>33</v>
      </c>
      <c r="J10" s="149">
        <v>0</v>
      </c>
      <c r="K10" s="149">
        <v>0</v>
      </c>
      <c r="L10" s="149">
        <v>287</v>
      </c>
      <c r="M10" s="151">
        <v>4141</v>
      </c>
    </row>
    <row r="11" spans="1:13" ht="13.5">
      <c r="A11" s="12" t="s">
        <v>35</v>
      </c>
      <c r="B11" s="148">
        <v>3</v>
      </c>
      <c r="C11" s="149">
        <v>277</v>
      </c>
      <c r="D11" s="150">
        <f t="shared" si="2"/>
        <v>1590</v>
      </c>
      <c r="E11" s="149">
        <v>72</v>
      </c>
      <c r="F11" s="149">
        <v>0</v>
      </c>
      <c r="G11" s="149">
        <v>1268</v>
      </c>
      <c r="H11" s="149">
        <v>109</v>
      </c>
      <c r="I11" s="149">
        <v>48</v>
      </c>
      <c r="J11" s="149">
        <v>0</v>
      </c>
      <c r="K11" s="149">
        <v>0</v>
      </c>
      <c r="L11" s="149">
        <v>93</v>
      </c>
      <c r="M11" s="151">
        <v>9668</v>
      </c>
    </row>
    <row r="12" spans="1:13" ht="13.5">
      <c r="A12" s="12" t="s">
        <v>36</v>
      </c>
      <c r="B12" s="148">
        <v>0</v>
      </c>
      <c r="C12" s="149">
        <v>981</v>
      </c>
      <c r="D12" s="150">
        <f t="shared" si="2"/>
        <v>3548</v>
      </c>
      <c r="E12" s="149">
        <v>12</v>
      </c>
      <c r="F12" s="149">
        <v>1</v>
      </c>
      <c r="G12" s="149">
        <v>3268</v>
      </c>
      <c r="H12" s="149">
        <v>210</v>
      </c>
      <c r="I12" s="149">
        <v>9</v>
      </c>
      <c r="J12" s="149">
        <v>0</v>
      </c>
      <c r="K12" s="149">
        <v>0</v>
      </c>
      <c r="L12" s="149">
        <v>48</v>
      </c>
      <c r="M12" s="151">
        <v>14354</v>
      </c>
    </row>
    <row r="13" spans="1:13" ht="13.5">
      <c r="A13" s="12" t="s">
        <v>37</v>
      </c>
      <c r="B13" s="148">
        <v>1</v>
      </c>
      <c r="C13" s="149">
        <v>791</v>
      </c>
      <c r="D13" s="150">
        <f t="shared" si="2"/>
        <v>1282</v>
      </c>
      <c r="E13" s="149">
        <v>289</v>
      </c>
      <c r="F13" s="149">
        <v>0</v>
      </c>
      <c r="G13" s="149">
        <v>866</v>
      </c>
      <c r="H13" s="149">
        <v>99</v>
      </c>
      <c r="I13" s="149">
        <v>28</v>
      </c>
      <c r="J13" s="149">
        <v>0</v>
      </c>
      <c r="K13" s="149">
        <v>0</v>
      </c>
      <c r="L13" s="149">
        <v>0</v>
      </c>
      <c r="M13" s="151">
        <v>5168</v>
      </c>
    </row>
    <row r="14" spans="1:13" ht="13.5">
      <c r="A14" s="69" t="s">
        <v>38</v>
      </c>
      <c r="B14" s="148">
        <v>0</v>
      </c>
      <c r="C14" s="149">
        <v>0</v>
      </c>
      <c r="D14" s="152">
        <f t="shared" si="2"/>
        <v>97</v>
      </c>
      <c r="E14" s="149">
        <v>34</v>
      </c>
      <c r="F14" s="149">
        <v>0</v>
      </c>
      <c r="G14" s="149">
        <v>0</v>
      </c>
      <c r="H14" s="149">
        <v>56</v>
      </c>
      <c r="I14" s="149">
        <v>7</v>
      </c>
      <c r="J14" s="149">
        <v>0</v>
      </c>
      <c r="K14" s="149">
        <v>0</v>
      </c>
      <c r="L14" s="149">
        <v>0</v>
      </c>
      <c r="M14" s="151">
        <v>149</v>
      </c>
    </row>
    <row r="15" spans="1:13" s="53" customFormat="1" ht="13.5">
      <c r="A15" s="70" t="s">
        <v>39</v>
      </c>
      <c r="B15" s="153">
        <f>SUM(B16:B24)</f>
        <v>50</v>
      </c>
      <c r="C15" s="154">
        <f>SUM(C16:C24)</f>
        <v>1572</v>
      </c>
      <c r="D15" s="155">
        <f>SUM(E15:L15)</f>
        <v>7777</v>
      </c>
      <c r="E15" s="154">
        <f>SUM(E16:E24)</f>
        <v>902</v>
      </c>
      <c r="F15" s="154">
        <f aca="true" t="shared" si="3" ref="F15:M15">SUM(F16:F24)</f>
        <v>0</v>
      </c>
      <c r="G15" s="154">
        <f t="shared" si="3"/>
        <v>5140</v>
      </c>
      <c r="H15" s="154">
        <f t="shared" si="3"/>
        <v>1049</v>
      </c>
      <c r="I15" s="154">
        <f t="shared" si="3"/>
        <v>292</v>
      </c>
      <c r="J15" s="154">
        <f t="shared" si="3"/>
        <v>0</v>
      </c>
      <c r="K15" s="154">
        <f t="shared" si="3"/>
        <v>0</v>
      </c>
      <c r="L15" s="154">
        <f t="shared" si="3"/>
        <v>394</v>
      </c>
      <c r="M15" s="156">
        <f t="shared" si="3"/>
        <v>47876</v>
      </c>
    </row>
    <row r="16" spans="1:13" ht="13.5">
      <c r="A16" s="12" t="s">
        <v>40</v>
      </c>
      <c r="B16" s="148">
        <v>24</v>
      </c>
      <c r="C16" s="149">
        <v>507</v>
      </c>
      <c r="D16" s="150">
        <f>SUM(E16:L16)</f>
        <v>2440</v>
      </c>
      <c r="E16" s="149">
        <v>48</v>
      </c>
      <c r="F16" s="157" t="s">
        <v>290</v>
      </c>
      <c r="G16" s="149">
        <v>1769</v>
      </c>
      <c r="H16" s="149">
        <v>189</v>
      </c>
      <c r="I16" s="149">
        <v>59</v>
      </c>
      <c r="J16" s="157" t="s">
        <v>290</v>
      </c>
      <c r="K16" s="157" t="s">
        <v>290</v>
      </c>
      <c r="L16" s="149">
        <v>375</v>
      </c>
      <c r="M16" s="151">
        <v>14826</v>
      </c>
    </row>
    <row r="17" spans="1:13" ht="13.5">
      <c r="A17" s="12" t="s">
        <v>41</v>
      </c>
      <c r="B17" s="148">
        <v>1</v>
      </c>
      <c r="C17" s="157" t="s">
        <v>290</v>
      </c>
      <c r="D17" s="150">
        <f>SUM(E17:L17)</f>
        <v>507</v>
      </c>
      <c r="E17" s="149">
        <v>180</v>
      </c>
      <c r="F17" s="157" t="s">
        <v>290</v>
      </c>
      <c r="G17" s="149">
        <v>107</v>
      </c>
      <c r="H17" s="149">
        <v>214</v>
      </c>
      <c r="I17" s="149">
        <v>6</v>
      </c>
      <c r="J17" s="157" t="s">
        <v>290</v>
      </c>
      <c r="K17" s="157" t="s">
        <v>290</v>
      </c>
      <c r="L17" s="149">
        <v>0</v>
      </c>
      <c r="M17" s="151">
        <v>5615</v>
      </c>
    </row>
    <row r="18" spans="1:13" ht="13.5">
      <c r="A18" s="12" t="s">
        <v>42</v>
      </c>
      <c r="B18" s="148">
        <v>2</v>
      </c>
      <c r="C18" s="149">
        <v>1</v>
      </c>
      <c r="D18" s="150">
        <f aca="true" t="shared" si="4" ref="D18:D24">SUM(E18:L18)</f>
        <v>1043</v>
      </c>
      <c r="E18" s="149">
        <v>87</v>
      </c>
      <c r="F18" s="157">
        <v>0</v>
      </c>
      <c r="G18" s="149">
        <v>840</v>
      </c>
      <c r="H18" s="149">
        <v>51</v>
      </c>
      <c r="I18" s="149">
        <v>46</v>
      </c>
      <c r="J18" s="157">
        <v>0</v>
      </c>
      <c r="K18" s="157">
        <v>0</v>
      </c>
      <c r="L18" s="149">
        <v>19</v>
      </c>
      <c r="M18" s="151">
        <v>1786</v>
      </c>
    </row>
    <row r="19" spans="1:13" ht="13.5">
      <c r="A19" s="12" t="s">
        <v>43</v>
      </c>
      <c r="B19" s="148">
        <v>2</v>
      </c>
      <c r="C19" s="149">
        <v>565</v>
      </c>
      <c r="D19" s="150">
        <f t="shared" si="4"/>
        <v>1168</v>
      </c>
      <c r="E19" s="149">
        <v>358</v>
      </c>
      <c r="F19" s="157">
        <v>0</v>
      </c>
      <c r="G19" s="149">
        <v>650</v>
      </c>
      <c r="H19" s="149">
        <v>117</v>
      </c>
      <c r="I19" s="149">
        <v>43</v>
      </c>
      <c r="J19" s="157">
        <v>0</v>
      </c>
      <c r="K19" s="157">
        <v>0</v>
      </c>
      <c r="L19" s="149">
        <v>0</v>
      </c>
      <c r="M19" s="151">
        <v>9774</v>
      </c>
    </row>
    <row r="20" spans="1:13" ht="13.5">
      <c r="A20" s="12" t="s">
        <v>44</v>
      </c>
      <c r="B20" s="158">
        <v>0</v>
      </c>
      <c r="C20" s="157">
        <v>0</v>
      </c>
      <c r="D20" s="150">
        <f t="shared" si="4"/>
        <v>75</v>
      </c>
      <c r="E20" s="149">
        <v>15</v>
      </c>
      <c r="F20" s="157">
        <v>0</v>
      </c>
      <c r="G20" s="149">
        <v>20</v>
      </c>
      <c r="H20" s="149">
        <v>33</v>
      </c>
      <c r="I20" s="149">
        <v>7</v>
      </c>
      <c r="J20" s="157">
        <v>0</v>
      </c>
      <c r="K20" s="157">
        <v>0</v>
      </c>
      <c r="L20" s="149">
        <v>0</v>
      </c>
      <c r="M20" s="151">
        <v>505</v>
      </c>
    </row>
    <row r="21" spans="1:13" ht="13.5">
      <c r="A21" s="12" t="s">
        <v>45</v>
      </c>
      <c r="B21" s="148">
        <v>1</v>
      </c>
      <c r="C21" s="149">
        <v>110</v>
      </c>
      <c r="D21" s="150">
        <f t="shared" si="4"/>
        <v>284</v>
      </c>
      <c r="E21" s="149">
        <v>65</v>
      </c>
      <c r="F21" s="157">
        <v>0</v>
      </c>
      <c r="G21" s="149">
        <v>109</v>
      </c>
      <c r="H21" s="149">
        <v>103</v>
      </c>
      <c r="I21" s="149">
        <v>7</v>
      </c>
      <c r="J21" s="157">
        <v>0</v>
      </c>
      <c r="K21" s="157">
        <v>0</v>
      </c>
      <c r="L21" s="149">
        <v>0</v>
      </c>
      <c r="M21" s="151">
        <v>2069</v>
      </c>
    </row>
    <row r="22" spans="1:13" ht="13.5">
      <c r="A22" s="12" t="s">
        <v>46</v>
      </c>
      <c r="B22" s="148">
        <v>8</v>
      </c>
      <c r="C22" s="149">
        <v>73</v>
      </c>
      <c r="D22" s="150">
        <f t="shared" si="4"/>
        <v>950</v>
      </c>
      <c r="E22" s="149">
        <v>64</v>
      </c>
      <c r="F22" s="157">
        <v>0</v>
      </c>
      <c r="G22" s="149">
        <v>731</v>
      </c>
      <c r="H22" s="149">
        <v>107</v>
      </c>
      <c r="I22" s="149">
        <v>48</v>
      </c>
      <c r="J22" s="157">
        <v>0</v>
      </c>
      <c r="K22" s="157">
        <v>0</v>
      </c>
      <c r="L22" s="157" t="s">
        <v>290</v>
      </c>
      <c r="M22" s="151">
        <v>4166</v>
      </c>
    </row>
    <row r="23" spans="1:13" ht="13.5">
      <c r="A23" s="12" t="s">
        <v>47</v>
      </c>
      <c r="B23" s="148">
        <v>1</v>
      </c>
      <c r="C23" s="149">
        <v>98</v>
      </c>
      <c r="D23" s="150">
        <f t="shared" si="4"/>
        <v>388</v>
      </c>
      <c r="E23" s="149">
        <v>49</v>
      </c>
      <c r="F23" s="157">
        <v>0</v>
      </c>
      <c r="G23" s="149">
        <v>198</v>
      </c>
      <c r="H23" s="149">
        <v>93</v>
      </c>
      <c r="I23" s="149">
        <v>48</v>
      </c>
      <c r="J23" s="157">
        <v>0</v>
      </c>
      <c r="K23" s="157">
        <v>0</v>
      </c>
      <c r="L23" s="149">
        <v>0</v>
      </c>
      <c r="M23" s="151">
        <v>2312</v>
      </c>
    </row>
    <row r="24" spans="1:13" ht="13.5">
      <c r="A24" s="69" t="s">
        <v>48</v>
      </c>
      <c r="B24" s="159">
        <v>11</v>
      </c>
      <c r="C24" s="160">
        <v>218</v>
      </c>
      <c r="D24" s="152">
        <f t="shared" si="4"/>
        <v>922</v>
      </c>
      <c r="E24" s="160">
        <v>36</v>
      </c>
      <c r="F24" s="161">
        <v>0</v>
      </c>
      <c r="G24" s="160">
        <v>716</v>
      </c>
      <c r="H24" s="160">
        <v>142</v>
      </c>
      <c r="I24" s="160">
        <v>28</v>
      </c>
      <c r="J24" s="161">
        <v>0</v>
      </c>
      <c r="K24" s="161">
        <v>0</v>
      </c>
      <c r="L24" s="160">
        <v>0</v>
      </c>
      <c r="M24" s="162">
        <v>6823</v>
      </c>
    </row>
    <row r="25" spans="1:13" s="53" customFormat="1" ht="13.5">
      <c r="A25" s="13" t="s">
        <v>49</v>
      </c>
      <c r="B25" s="153">
        <f>SUM(B26:B35)</f>
        <v>28</v>
      </c>
      <c r="C25" s="163">
        <f>SUM(C26:C35)</f>
        <v>19129</v>
      </c>
      <c r="D25" s="155">
        <f>SUM(E25:L25)</f>
        <v>58218</v>
      </c>
      <c r="E25" s="154">
        <f>SUM(E26:E35)</f>
        <v>1908</v>
      </c>
      <c r="F25" s="154">
        <f aca="true" t="shared" si="5" ref="F25:M25">SUM(F26:F35)</f>
        <v>3</v>
      </c>
      <c r="G25" s="154">
        <f t="shared" si="5"/>
        <v>52487</v>
      </c>
      <c r="H25" s="154">
        <f t="shared" si="5"/>
        <v>2642</v>
      </c>
      <c r="I25" s="154">
        <f t="shared" si="5"/>
        <v>461</v>
      </c>
      <c r="J25" s="154">
        <f t="shared" si="5"/>
        <v>6</v>
      </c>
      <c r="K25" s="154">
        <f t="shared" si="5"/>
        <v>25</v>
      </c>
      <c r="L25" s="154">
        <f t="shared" si="5"/>
        <v>686</v>
      </c>
      <c r="M25" s="156">
        <f t="shared" si="5"/>
        <v>238138</v>
      </c>
    </row>
    <row r="26" spans="1:13" ht="13.5">
      <c r="A26" s="12" t="s">
        <v>50</v>
      </c>
      <c r="B26" s="148">
        <v>3</v>
      </c>
      <c r="C26" s="149">
        <v>2262</v>
      </c>
      <c r="D26" s="150">
        <f>SUM(E26:L26)</f>
        <v>6956</v>
      </c>
      <c r="E26" s="149">
        <v>178</v>
      </c>
      <c r="F26" s="149">
        <v>0</v>
      </c>
      <c r="G26" s="149">
        <v>6035</v>
      </c>
      <c r="H26" s="149">
        <v>592</v>
      </c>
      <c r="I26" s="149">
        <v>131</v>
      </c>
      <c r="J26" s="149">
        <v>0</v>
      </c>
      <c r="K26" s="149">
        <v>7</v>
      </c>
      <c r="L26" s="149">
        <v>13</v>
      </c>
      <c r="M26" s="151">
        <v>36696</v>
      </c>
    </row>
    <row r="27" spans="1:13" ht="13.5">
      <c r="A27" s="12" t="s">
        <v>51</v>
      </c>
      <c r="B27" s="148">
        <v>0</v>
      </c>
      <c r="C27" s="149">
        <v>1682</v>
      </c>
      <c r="D27" s="150">
        <f>SUM(E27:L27)</f>
        <v>9981</v>
      </c>
      <c r="E27" s="149">
        <v>60</v>
      </c>
      <c r="F27" s="149">
        <v>2</v>
      </c>
      <c r="G27" s="149">
        <v>9692</v>
      </c>
      <c r="H27" s="149">
        <v>200</v>
      </c>
      <c r="I27" s="149">
        <v>15</v>
      </c>
      <c r="J27" s="149">
        <v>0</v>
      </c>
      <c r="K27" s="149">
        <v>0</v>
      </c>
      <c r="L27" s="149">
        <v>12</v>
      </c>
      <c r="M27" s="151">
        <v>29496</v>
      </c>
    </row>
    <row r="28" spans="1:13" ht="13.5">
      <c r="A28" s="12" t="s">
        <v>52</v>
      </c>
      <c r="B28" s="148">
        <v>10</v>
      </c>
      <c r="C28" s="149">
        <v>8599</v>
      </c>
      <c r="D28" s="150">
        <f aca="true" t="shared" si="6" ref="D28:D51">SUM(E28:L28)</f>
        <v>10899</v>
      </c>
      <c r="E28" s="149">
        <v>499</v>
      </c>
      <c r="F28" s="149">
        <v>1</v>
      </c>
      <c r="G28" s="149">
        <v>9298</v>
      </c>
      <c r="H28" s="149">
        <v>786</v>
      </c>
      <c r="I28" s="149">
        <v>95</v>
      </c>
      <c r="J28" s="149">
        <v>0</v>
      </c>
      <c r="K28" s="149">
        <v>0</v>
      </c>
      <c r="L28" s="149">
        <v>220</v>
      </c>
      <c r="M28" s="151">
        <v>50612</v>
      </c>
    </row>
    <row r="29" spans="1:13" ht="13.5">
      <c r="A29" s="12" t="s">
        <v>53</v>
      </c>
      <c r="B29" s="148">
        <v>5</v>
      </c>
      <c r="C29" s="149">
        <v>13</v>
      </c>
      <c r="D29" s="150">
        <f t="shared" si="6"/>
        <v>228</v>
      </c>
      <c r="E29" s="149">
        <v>0</v>
      </c>
      <c r="F29" s="149">
        <v>0</v>
      </c>
      <c r="G29" s="149">
        <v>161</v>
      </c>
      <c r="H29" s="149">
        <v>66</v>
      </c>
      <c r="I29" s="149">
        <v>1</v>
      </c>
      <c r="J29" s="149">
        <v>0</v>
      </c>
      <c r="K29" s="149">
        <v>0</v>
      </c>
      <c r="L29" s="149">
        <v>0</v>
      </c>
      <c r="M29" s="151">
        <v>3519</v>
      </c>
    </row>
    <row r="30" spans="1:13" ht="13.5">
      <c r="A30" s="12" t="s">
        <v>54</v>
      </c>
      <c r="B30" s="148">
        <v>0</v>
      </c>
      <c r="C30" s="149">
        <v>1302</v>
      </c>
      <c r="D30" s="150">
        <f t="shared" si="6"/>
        <v>5080</v>
      </c>
      <c r="E30" s="149">
        <v>48</v>
      </c>
      <c r="F30" s="149">
        <v>0</v>
      </c>
      <c r="G30" s="149">
        <v>4903</v>
      </c>
      <c r="H30" s="149">
        <v>106</v>
      </c>
      <c r="I30" s="149">
        <v>4</v>
      </c>
      <c r="J30" s="149">
        <v>0</v>
      </c>
      <c r="K30" s="149">
        <v>0</v>
      </c>
      <c r="L30" s="149">
        <v>19</v>
      </c>
      <c r="M30" s="151">
        <v>24504</v>
      </c>
    </row>
    <row r="31" spans="1:13" ht="13.5">
      <c r="A31" s="12" t="s">
        <v>55</v>
      </c>
      <c r="B31" s="148">
        <v>4</v>
      </c>
      <c r="C31" s="149">
        <f>342+3671</f>
        <v>4013</v>
      </c>
      <c r="D31" s="150">
        <f t="shared" si="6"/>
        <v>20417</v>
      </c>
      <c r="E31" s="149">
        <v>84</v>
      </c>
      <c r="F31" s="149">
        <v>0</v>
      </c>
      <c r="G31" s="149">
        <f>2051+17168+403</f>
        <v>19622</v>
      </c>
      <c r="H31" s="149">
        <f>10+482</f>
        <v>492</v>
      </c>
      <c r="I31" s="149">
        <f>3+46</f>
        <v>49</v>
      </c>
      <c r="J31" s="149">
        <v>0</v>
      </c>
      <c r="K31" s="149">
        <v>0</v>
      </c>
      <c r="L31" s="149">
        <f>28+88+54</f>
        <v>170</v>
      </c>
      <c r="M31" s="151">
        <f>13760+29124+22050+418</f>
        <v>65352</v>
      </c>
    </row>
    <row r="32" spans="1:13" ht="13.5">
      <c r="A32" s="12" t="s">
        <v>56</v>
      </c>
      <c r="B32" s="148">
        <v>1</v>
      </c>
      <c r="C32" s="149">
        <v>82</v>
      </c>
      <c r="D32" s="150">
        <f t="shared" si="6"/>
        <v>606</v>
      </c>
      <c r="E32" s="149">
        <v>108</v>
      </c>
      <c r="F32" s="157">
        <v>0</v>
      </c>
      <c r="G32" s="149">
        <v>285</v>
      </c>
      <c r="H32" s="149">
        <v>172</v>
      </c>
      <c r="I32" s="149">
        <v>17</v>
      </c>
      <c r="J32" s="149">
        <v>6</v>
      </c>
      <c r="K32" s="149">
        <v>18</v>
      </c>
      <c r="L32" s="149">
        <v>0</v>
      </c>
      <c r="M32" s="151">
        <v>11711</v>
      </c>
    </row>
    <row r="33" spans="1:13" ht="13.5">
      <c r="A33" s="12" t="s">
        <v>57</v>
      </c>
      <c r="B33" s="148">
        <v>2</v>
      </c>
      <c r="C33" s="149">
        <v>10</v>
      </c>
      <c r="D33" s="150">
        <f t="shared" si="6"/>
        <v>1321</v>
      </c>
      <c r="E33" s="149">
        <v>773</v>
      </c>
      <c r="F33" s="149">
        <v>0</v>
      </c>
      <c r="G33" s="149">
        <v>148</v>
      </c>
      <c r="H33" s="149">
        <v>83</v>
      </c>
      <c r="I33" s="149">
        <v>77</v>
      </c>
      <c r="J33" s="149">
        <v>0</v>
      </c>
      <c r="K33" s="149">
        <v>0</v>
      </c>
      <c r="L33" s="149">
        <v>240</v>
      </c>
      <c r="M33" s="151">
        <v>3034</v>
      </c>
    </row>
    <row r="34" spans="1:13" ht="13.5">
      <c r="A34" s="12" t="s">
        <v>58</v>
      </c>
      <c r="B34" s="148">
        <v>3</v>
      </c>
      <c r="C34" s="149">
        <v>1134</v>
      </c>
      <c r="D34" s="150">
        <f t="shared" si="6"/>
        <v>2246</v>
      </c>
      <c r="E34" s="149">
        <v>158</v>
      </c>
      <c r="F34" s="149">
        <v>0</v>
      </c>
      <c r="G34" s="149">
        <v>1907</v>
      </c>
      <c r="H34" s="149">
        <v>116</v>
      </c>
      <c r="I34" s="149">
        <v>65</v>
      </c>
      <c r="J34" s="149">
        <v>0</v>
      </c>
      <c r="K34" s="149">
        <v>0</v>
      </c>
      <c r="L34" s="149">
        <v>0</v>
      </c>
      <c r="M34" s="151">
        <v>10199</v>
      </c>
    </row>
    <row r="35" spans="1:13" ht="13.5">
      <c r="A35" s="69" t="s">
        <v>59</v>
      </c>
      <c r="B35" s="159">
        <v>0</v>
      </c>
      <c r="C35" s="160">
        <v>32</v>
      </c>
      <c r="D35" s="152">
        <f t="shared" si="6"/>
        <v>484</v>
      </c>
      <c r="E35" s="160">
        <v>0</v>
      </c>
      <c r="F35" s="160">
        <v>0</v>
      </c>
      <c r="G35" s="160">
        <v>436</v>
      </c>
      <c r="H35" s="160">
        <v>29</v>
      </c>
      <c r="I35" s="160">
        <v>7</v>
      </c>
      <c r="J35" s="160">
        <v>0</v>
      </c>
      <c r="K35" s="160">
        <v>0</v>
      </c>
      <c r="L35" s="160">
        <v>12</v>
      </c>
      <c r="M35" s="162">
        <v>3015</v>
      </c>
    </row>
    <row r="36" spans="1:13" s="53" customFormat="1" ht="13.5">
      <c r="A36" s="13" t="s">
        <v>60</v>
      </c>
      <c r="B36" s="153">
        <f>SUM(B37:B40)</f>
        <v>15</v>
      </c>
      <c r="C36" s="163">
        <f>SUM(C37:C40)</f>
        <v>7766</v>
      </c>
      <c r="D36" s="155">
        <f t="shared" si="6"/>
        <v>22084</v>
      </c>
      <c r="E36" s="154">
        <f aca="true" t="shared" si="7" ref="E36:M36">SUM(E37:E40)</f>
        <v>280</v>
      </c>
      <c r="F36" s="154">
        <f t="shared" si="7"/>
        <v>2</v>
      </c>
      <c r="G36" s="154">
        <f t="shared" si="7"/>
        <v>20409</v>
      </c>
      <c r="H36" s="154">
        <f t="shared" si="7"/>
        <v>1014</v>
      </c>
      <c r="I36" s="154">
        <f t="shared" si="7"/>
        <v>139</v>
      </c>
      <c r="J36" s="154">
        <f t="shared" si="7"/>
        <v>22</v>
      </c>
      <c r="K36" s="154">
        <f t="shared" si="7"/>
        <v>182</v>
      </c>
      <c r="L36" s="154">
        <f t="shared" si="7"/>
        <v>36</v>
      </c>
      <c r="M36" s="156">
        <f t="shared" si="7"/>
        <v>120813</v>
      </c>
    </row>
    <row r="37" spans="1:13" ht="13.5">
      <c r="A37" s="12" t="s">
        <v>61</v>
      </c>
      <c r="B37" s="148">
        <v>10</v>
      </c>
      <c r="C37" s="149">
        <v>1985</v>
      </c>
      <c r="D37" s="150">
        <f t="shared" si="6"/>
        <v>12271</v>
      </c>
      <c r="E37" s="149">
        <v>166</v>
      </c>
      <c r="F37" s="149">
        <v>0</v>
      </c>
      <c r="G37" s="149">
        <v>11243</v>
      </c>
      <c r="H37" s="149">
        <v>580</v>
      </c>
      <c r="I37" s="149">
        <v>52</v>
      </c>
      <c r="J37" s="149">
        <v>22</v>
      </c>
      <c r="K37" s="149">
        <v>182</v>
      </c>
      <c r="L37" s="149">
        <v>26</v>
      </c>
      <c r="M37" s="151">
        <v>78174</v>
      </c>
    </row>
    <row r="38" spans="1:13" ht="13.5">
      <c r="A38" s="12" t="s">
        <v>62</v>
      </c>
      <c r="B38" s="148">
        <v>1</v>
      </c>
      <c r="C38" s="149">
        <v>47</v>
      </c>
      <c r="D38" s="150">
        <f t="shared" si="6"/>
        <v>445</v>
      </c>
      <c r="E38" s="149">
        <v>12</v>
      </c>
      <c r="F38" s="149">
        <v>0</v>
      </c>
      <c r="G38" s="149">
        <v>272</v>
      </c>
      <c r="H38" s="149">
        <v>115</v>
      </c>
      <c r="I38" s="149">
        <v>36</v>
      </c>
      <c r="J38" s="149">
        <v>0</v>
      </c>
      <c r="K38" s="149">
        <v>0</v>
      </c>
      <c r="L38" s="149">
        <v>10</v>
      </c>
      <c r="M38" s="151">
        <v>5979</v>
      </c>
    </row>
    <row r="39" spans="1:13" s="14" customFormat="1" ht="13.5">
      <c r="A39" s="12" t="s">
        <v>63</v>
      </c>
      <c r="B39" s="148">
        <v>3</v>
      </c>
      <c r="C39" s="149">
        <v>87</v>
      </c>
      <c r="D39" s="150">
        <f t="shared" si="6"/>
        <v>763</v>
      </c>
      <c r="E39" s="149">
        <v>66</v>
      </c>
      <c r="F39" s="149">
        <v>0</v>
      </c>
      <c r="G39" s="149">
        <v>510</v>
      </c>
      <c r="H39" s="149">
        <v>150</v>
      </c>
      <c r="I39" s="149">
        <v>37</v>
      </c>
      <c r="J39" s="149">
        <v>0</v>
      </c>
      <c r="K39" s="149">
        <v>0</v>
      </c>
      <c r="L39" s="149">
        <v>0</v>
      </c>
      <c r="M39" s="151">
        <v>9274</v>
      </c>
    </row>
    <row r="40" spans="1:13" ht="13.5">
      <c r="A40" s="69" t="s">
        <v>64</v>
      </c>
      <c r="B40" s="159">
        <v>1</v>
      </c>
      <c r="C40" s="160">
        <v>5647</v>
      </c>
      <c r="D40" s="152">
        <f t="shared" si="6"/>
        <v>8605</v>
      </c>
      <c r="E40" s="160">
        <v>36</v>
      </c>
      <c r="F40" s="160">
        <v>2</v>
      </c>
      <c r="G40" s="160">
        <v>8384</v>
      </c>
      <c r="H40" s="160">
        <v>169</v>
      </c>
      <c r="I40" s="160">
        <v>14</v>
      </c>
      <c r="J40" s="160">
        <v>0</v>
      </c>
      <c r="K40" s="160">
        <v>0</v>
      </c>
      <c r="L40" s="160">
        <v>0</v>
      </c>
      <c r="M40" s="162">
        <v>27386</v>
      </c>
    </row>
    <row r="41" spans="1:13" s="53" customFormat="1" ht="13.5">
      <c r="A41" s="13" t="s">
        <v>65</v>
      </c>
      <c r="B41" s="153">
        <f>SUM(B42:B53)</f>
        <v>16</v>
      </c>
      <c r="C41" s="163">
        <f>SUM(C42:C53)</f>
        <v>16646</v>
      </c>
      <c r="D41" s="155">
        <f t="shared" si="6"/>
        <v>38538</v>
      </c>
      <c r="E41" s="154">
        <f>SUM(E42:E53)</f>
        <v>1044</v>
      </c>
      <c r="F41" s="154">
        <f aca="true" t="shared" si="8" ref="F41:M41">SUM(F42:F53)</f>
        <v>0</v>
      </c>
      <c r="G41" s="154">
        <f t="shared" si="8"/>
        <v>32413</v>
      </c>
      <c r="H41" s="154">
        <f t="shared" si="8"/>
        <v>3232</v>
      </c>
      <c r="I41" s="154">
        <f t="shared" si="8"/>
        <v>906</v>
      </c>
      <c r="J41" s="154">
        <f t="shared" si="8"/>
        <v>23</v>
      </c>
      <c r="K41" s="154">
        <f t="shared" si="8"/>
        <v>60</v>
      </c>
      <c r="L41" s="154">
        <f>SUM(L42:L53)</f>
        <v>860</v>
      </c>
      <c r="M41" s="156">
        <f t="shared" si="8"/>
        <v>160482</v>
      </c>
    </row>
    <row r="42" spans="1:13" ht="13.5">
      <c r="A42" s="21" t="s">
        <v>268</v>
      </c>
      <c r="B42" s="148">
        <v>0</v>
      </c>
      <c r="C42" s="149">
        <v>5050</v>
      </c>
      <c r="D42" s="150">
        <f t="shared" si="6"/>
        <v>9293</v>
      </c>
      <c r="E42" s="149">
        <v>28</v>
      </c>
      <c r="F42" s="149">
        <v>0</v>
      </c>
      <c r="G42" s="149">
        <v>8762</v>
      </c>
      <c r="H42" s="149">
        <v>340</v>
      </c>
      <c r="I42" s="149">
        <v>82</v>
      </c>
      <c r="J42" s="149">
        <v>0</v>
      </c>
      <c r="K42" s="149">
        <v>0</v>
      </c>
      <c r="L42" s="149">
        <v>81</v>
      </c>
      <c r="M42" s="151">
        <v>35618</v>
      </c>
    </row>
    <row r="43" spans="1:13" ht="13.5">
      <c r="A43" s="12" t="s">
        <v>267</v>
      </c>
      <c r="B43" s="148">
        <v>6</v>
      </c>
      <c r="C43" s="149">
        <v>3288</v>
      </c>
      <c r="D43" s="150">
        <f t="shared" si="6"/>
        <v>6564</v>
      </c>
      <c r="E43" s="149">
        <v>96</v>
      </c>
      <c r="F43" s="149">
        <v>0</v>
      </c>
      <c r="G43" s="149">
        <v>5659</v>
      </c>
      <c r="H43" s="149">
        <v>622</v>
      </c>
      <c r="I43" s="149">
        <v>95</v>
      </c>
      <c r="J43" s="149">
        <v>11</v>
      </c>
      <c r="K43" s="149">
        <v>24</v>
      </c>
      <c r="L43" s="149">
        <v>57</v>
      </c>
      <c r="M43" s="151">
        <v>27330</v>
      </c>
    </row>
    <row r="44" spans="1:13" ht="13.5">
      <c r="A44" s="56" t="s">
        <v>270</v>
      </c>
      <c r="B44" s="148">
        <v>2</v>
      </c>
      <c r="C44" s="149">
        <v>163</v>
      </c>
      <c r="D44" s="150">
        <f t="shared" si="6"/>
        <v>1335</v>
      </c>
      <c r="E44" s="149">
        <v>70</v>
      </c>
      <c r="F44" s="149">
        <v>0</v>
      </c>
      <c r="G44" s="149">
        <v>853</v>
      </c>
      <c r="H44" s="149">
        <v>176</v>
      </c>
      <c r="I44" s="149">
        <v>223</v>
      </c>
      <c r="J44" s="149">
        <v>0</v>
      </c>
      <c r="K44" s="149">
        <v>0</v>
      </c>
      <c r="L44" s="149">
        <v>13</v>
      </c>
      <c r="M44" s="151">
        <v>4338</v>
      </c>
    </row>
    <row r="45" spans="1:13" ht="13.5">
      <c r="A45" s="12" t="s">
        <v>269</v>
      </c>
      <c r="B45" s="148">
        <v>2</v>
      </c>
      <c r="C45" s="149">
        <v>3294</v>
      </c>
      <c r="D45" s="150">
        <f t="shared" si="6"/>
        <v>8158</v>
      </c>
      <c r="E45" s="149">
        <v>204</v>
      </c>
      <c r="F45" s="149">
        <v>0</v>
      </c>
      <c r="G45" s="149">
        <v>6642</v>
      </c>
      <c r="H45" s="149">
        <v>671</v>
      </c>
      <c r="I45" s="149">
        <v>129</v>
      </c>
      <c r="J45" s="149">
        <v>0</v>
      </c>
      <c r="K45" s="149">
        <v>0</v>
      </c>
      <c r="L45" s="149">
        <v>512</v>
      </c>
      <c r="M45" s="151">
        <v>38767</v>
      </c>
    </row>
    <row r="46" spans="1:13" ht="13.5">
      <c r="A46" s="12" t="s">
        <v>66</v>
      </c>
      <c r="B46" s="148">
        <v>2</v>
      </c>
      <c r="C46" s="149">
        <v>127</v>
      </c>
      <c r="D46" s="150">
        <f t="shared" si="6"/>
        <v>433</v>
      </c>
      <c r="E46" s="149">
        <v>72</v>
      </c>
      <c r="F46" s="149">
        <v>0</v>
      </c>
      <c r="G46" s="149">
        <v>76</v>
      </c>
      <c r="H46" s="149">
        <v>193</v>
      </c>
      <c r="I46" s="149">
        <v>44</v>
      </c>
      <c r="J46" s="149">
        <v>12</v>
      </c>
      <c r="K46" s="149">
        <v>36</v>
      </c>
      <c r="L46" s="149">
        <v>0</v>
      </c>
      <c r="M46" s="151">
        <v>1743</v>
      </c>
    </row>
    <row r="47" spans="1:13" ht="13.5">
      <c r="A47" s="12" t="s">
        <v>67</v>
      </c>
      <c r="B47" s="148">
        <v>0</v>
      </c>
      <c r="C47" s="149">
        <v>0</v>
      </c>
      <c r="D47" s="150">
        <f t="shared" si="6"/>
        <v>392</v>
      </c>
      <c r="E47" s="149">
        <v>60</v>
      </c>
      <c r="F47" s="149">
        <v>0</v>
      </c>
      <c r="G47" s="149">
        <v>275</v>
      </c>
      <c r="H47" s="149">
        <v>56</v>
      </c>
      <c r="I47" s="149">
        <v>1</v>
      </c>
      <c r="J47" s="149">
        <v>0</v>
      </c>
      <c r="K47" s="149">
        <v>0</v>
      </c>
      <c r="L47" s="149">
        <v>0</v>
      </c>
      <c r="M47" s="151">
        <v>585</v>
      </c>
    </row>
    <row r="48" spans="1:13" ht="13.5">
      <c r="A48" s="12" t="s">
        <v>68</v>
      </c>
      <c r="B48" s="148">
        <v>1</v>
      </c>
      <c r="C48" s="149">
        <v>1253</v>
      </c>
      <c r="D48" s="150">
        <f t="shared" si="6"/>
        <v>3895</v>
      </c>
      <c r="E48" s="149">
        <v>36</v>
      </c>
      <c r="F48" s="149">
        <v>0</v>
      </c>
      <c r="G48" s="149">
        <v>3482</v>
      </c>
      <c r="H48" s="149">
        <v>249</v>
      </c>
      <c r="I48" s="149">
        <v>51</v>
      </c>
      <c r="J48" s="149">
        <v>0</v>
      </c>
      <c r="K48" s="149">
        <v>0</v>
      </c>
      <c r="L48" s="149">
        <v>77</v>
      </c>
      <c r="M48" s="151">
        <v>15027</v>
      </c>
    </row>
    <row r="49" spans="1:13" ht="13.5">
      <c r="A49" s="12" t="s">
        <v>69</v>
      </c>
      <c r="B49" s="148">
        <v>0</v>
      </c>
      <c r="C49" s="149">
        <v>370</v>
      </c>
      <c r="D49" s="150">
        <f>SUM(E49:L49)</f>
        <v>2447</v>
      </c>
      <c r="E49" s="149">
        <v>94</v>
      </c>
      <c r="F49" s="149">
        <v>0</v>
      </c>
      <c r="G49" s="149">
        <v>2100</v>
      </c>
      <c r="H49" s="149">
        <v>217</v>
      </c>
      <c r="I49" s="149">
        <v>24</v>
      </c>
      <c r="J49" s="149">
        <v>0</v>
      </c>
      <c r="K49" s="149">
        <v>0</v>
      </c>
      <c r="L49" s="149">
        <v>12</v>
      </c>
      <c r="M49" s="151">
        <v>14568</v>
      </c>
    </row>
    <row r="50" spans="1:13" ht="13.5">
      <c r="A50" s="12" t="s">
        <v>70</v>
      </c>
      <c r="B50" s="148">
        <v>1</v>
      </c>
      <c r="C50" s="149">
        <v>0</v>
      </c>
      <c r="D50" s="150">
        <f t="shared" si="6"/>
        <v>189</v>
      </c>
      <c r="E50" s="149">
        <v>48</v>
      </c>
      <c r="F50" s="149">
        <v>0</v>
      </c>
      <c r="G50" s="149">
        <v>10</v>
      </c>
      <c r="H50" s="149">
        <v>67</v>
      </c>
      <c r="I50" s="149">
        <v>64</v>
      </c>
      <c r="J50" s="149">
        <v>0</v>
      </c>
      <c r="K50" s="149">
        <v>0</v>
      </c>
      <c r="L50" s="149">
        <v>0</v>
      </c>
      <c r="M50" s="151">
        <v>343</v>
      </c>
    </row>
    <row r="51" spans="1:13" ht="13.5">
      <c r="A51" s="12" t="s">
        <v>71</v>
      </c>
      <c r="B51" s="148">
        <v>1</v>
      </c>
      <c r="C51" s="149">
        <v>2447</v>
      </c>
      <c r="D51" s="150">
        <f t="shared" si="6"/>
        <v>4340</v>
      </c>
      <c r="E51" s="149">
        <v>146</v>
      </c>
      <c r="F51" s="149">
        <v>0</v>
      </c>
      <c r="G51" s="149">
        <v>3701</v>
      </c>
      <c r="H51" s="149">
        <v>367</v>
      </c>
      <c r="I51" s="149">
        <v>89</v>
      </c>
      <c r="J51" s="149">
        <v>0</v>
      </c>
      <c r="K51" s="149">
        <v>0</v>
      </c>
      <c r="L51" s="149">
        <v>37</v>
      </c>
      <c r="M51" s="151">
        <v>16426</v>
      </c>
    </row>
    <row r="52" spans="1:13" ht="13.5">
      <c r="A52" s="12" t="s">
        <v>72</v>
      </c>
      <c r="B52" s="148">
        <v>1</v>
      </c>
      <c r="C52" s="149">
        <v>363</v>
      </c>
      <c r="D52" s="150">
        <f>SUM(E52:L52)</f>
        <v>738</v>
      </c>
      <c r="E52" s="149">
        <v>92</v>
      </c>
      <c r="F52" s="149">
        <v>0</v>
      </c>
      <c r="G52" s="149">
        <v>412</v>
      </c>
      <c r="H52" s="149">
        <v>136</v>
      </c>
      <c r="I52" s="149">
        <v>50</v>
      </c>
      <c r="J52" s="149">
        <v>0</v>
      </c>
      <c r="K52" s="149">
        <v>0</v>
      </c>
      <c r="L52" s="149">
        <v>48</v>
      </c>
      <c r="M52" s="151">
        <v>2052</v>
      </c>
    </row>
    <row r="53" spans="1:13" ht="14.25" thickBot="1">
      <c r="A53" s="20" t="s">
        <v>73</v>
      </c>
      <c r="B53" s="164">
        <v>0</v>
      </c>
      <c r="C53" s="165">
        <v>291</v>
      </c>
      <c r="D53" s="166">
        <f>SUM(E53:L53)</f>
        <v>754</v>
      </c>
      <c r="E53" s="165">
        <v>98</v>
      </c>
      <c r="F53" s="165">
        <v>0</v>
      </c>
      <c r="G53" s="165">
        <v>441</v>
      </c>
      <c r="H53" s="165">
        <v>138</v>
      </c>
      <c r="I53" s="165">
        <v>54</v>
      </c>
      <c r="J53" s="165">
        <v>0</v>
      </c>
      <c r="K53" s="165">
        <v>0</v>
      </c>
      <c r="L53" s="165">
        <v>23</v>
      </c>
      <c r="M53" s="167">
        <v>3685</v>
      </c>
    </row>
    <row r="54" spans="1:13" s="53" customFormat="1" ht="13.5">
      <c r="A54" s="70" t="s">
        <v>74</v>
      </c>
      <c r="B54" s="145">
        <f>SUM(B55:B70)</f>
        <v>10</v>
      </c>
      <c r="C54" s="146">
        <f>SUM(C55:C70)</f>
        <v>10749</v>
      </c>
      <c r="D54" s="168">
        <f>SUM(E54:L54)</f>
        <v>35749</v>
      </c>
      <c r="E54" s="168">
        <f>SUM(E55:E70)</f>
        <v>1280</v>
      </c>
      <c r="F54" s="168">
        <f aca="true" t="shared" si="9" ref="F54:M54">SUM(F55:F70)</f>
        <v>20</v>
      </c>
      <c r="G54" s="168">
        <f t="shared" si="9"/>
        <v>29740</v>
      </c>
      <c r="H54" s="168">
        <f t="shared" si="9"/>
        <v>1431</v>
      </c>
      <c r="I54" s="168">
        <f t="shared" si="9"/>
        <v>366</v>
      </c>
      <c r="J54" s="168">
        <f t="shared" si="9"/>
        <v>13</v>
      </c>
      <c r="K54" s="168">
        <f t="shared" si="9"/>
        <v>2437</v>
      </c>
      <c r="L54" s="168">
        <f t="shared" si="9"/>
        <v>462</v>
      </c>
      <c r="M54" s="169">
        <f t="shared" si="9"/>
        <v>149682</v>
      </c>
    </row>
    <row r="55" spans="1:13" ht="13.5">
      <c r="A55" s="12" t="s">
        <v>75</v>
      </c>
      <c r="B55" s="148">
        <v>1</v>
      </c>
      <c r="C55" s="149">
        <v>263</v>
      </c>
      <c r="D55" s="150">
        <f>SUM(E55:L55)</f>
        <v>3609</v>
      </c>
      <c r="E55" s="149">
        <v>133</v>
      </c>
      <c r="F55" s="149">
        <v>20</v>
      </c>
      <c r="G55" s="149">
        <v>893</v>
      </c>
      <c r="H55" s="149">
        <v>195</v>
      </c>
      <c r="I55" s="149">
        <v>101</v>
      </c>
      <c r="J55" s="149">
        <v>0</v>
      </c>
      <c r="K55" s="149">
        <v>2255</v>
      </c>
      <c r="L55" s="149">
        <v>12</v>
      </c>
      <c r="M55" s="151">
        <v>9833</v>
      </c>
    </row>
    <row r="56" spans="1:13" ht="13.5">
      <c r="A56" s="12" t="s">
        <v>76</v>
      </c>
      <c r="B56" s="148">
        <v>1</v>
      </c>
      <c r="C56" s="149">
        <v>636</v>
      </c>
      <c r="D56" s="150">
        <f aca="true" t="shared" si="10" ref="D56:D70">SUM(E56:L56)</f>
        <v>2619</v>
      </c>
      <c r="E56" s="149">
        <v>41</v>
      </c>
      <c r="F56" s="149">
        <v>0</v>
      </c>
      <c r="G56" s="149">
        <v>2487</v>
      </c>
      <c r="H56" s="149">
        <v>76</v>
      </c>
      <c r="I56" s="149">
        <v>15</v>
      </c>
      <c r="J56" s="149">
        <v>0</v>
      </c>
      <c r="K56" s="149">
        <v>0</v>
      </c>
      <c r="L56" s="149">
        <v>0</v>
      </c>
      <c r="M56" s="151">
        <v>9157</v>
      </c>
    </row>
    <row r="57" spans="1:13" ht="13.5">
      <c r="A57" s="12" t="s">
        <v>77</v>
      </c>
      <c r="B57" s="148">
        <v>0</v>
      </c>
      <c r="C57" s="149">
        <v>0</v>
      </c>
      <c r="D57" s="150">
        <f t="shared" si="10"/>
        <v>253</v>
      </c>
      <c r="E57" s="149">
        <v>12</v>
      </c>
      <c r="F57" s="149">
        <v>0</v>
      </c>
      <c r="G57" s="149">
        <v>181</v>
      </c>
      <c r="H57" s="149">
        <v>45</v>
      </c>
      <c r="I57" s="149">
        <v>3</v>
      </c>
      <c r="J57" s="149">
        <v>0</v>
      </c>
      <c r="K57" s="149">
        <v>0</v>
      </c>
      <c r="L57" s="149">
        <v>12</v>
      </c>
      <c r="M57" s="151">
        <v>216</v>
      </c>
    </row>
    <row r="58" spans="1:13" ht="13.5">
      <c r="A58" s="12" t="s">
        <v>78</v>
      </c>
      <c r="B58" s="148">
        <v>0</v>
      </c>
      <c r="C58" s="149">
        <v>4007</v>
      </c>
      <c r="D58" s="150">
        <f t="shared" si="10"/>
        <v>10934</v>
      </c>
      <c r="E58" s="149">
        <v>144</v>
      </c>
      <c r="F58" s="149">
        <v>0</v>
      </c>
      <c r="G58" s="149">
        <v>10572</v>
      </c>
      <c r="H58" s="149">
        <v>187</v>
      </c>
      <c r="I58" s="149">
        <v>19</v>
      </c>
      <c r="J58" s="149">
        <v>0</v>
      </c>
      <c r="K58" s="149">
        <v>0</v>
      </c>
      <c r="L58" s="149">
        <v>12</v>
      </c>
      <c r="M58" s="151">
        <v>43697</v>
      </c>
    </row>
    <row r="59" spans="1:13" ht="13.5">
      <c r="A59" s="12" t="s">
        <v>79</v>
      </c>
      <c r="B59" s="148">
        <v>0</v>
      </c>
      <c r="C59" s="149">
        <v>23</v>
      </c>
      <c r="D59" s="150">
        <f t="shared" si="10"/>
        <v>234</v>
      </c>
      <c r="E59" s="149">
        <v>24</v>
      </c>
      <c r="F59" s="149">
        <v>0</v>
      </c>
      <c r="G59" s="149">
        <v>166</v>
      </c>
      <c r="H59" s="149">
        <v>28</v>
      </c>
      <c r="I59" s="149">
        <v>4</v>
      </c>
      <c r="J59" s="149">
        <v>0</v>
      </c>
      <c r="K59" s="149">
        <v>0</v>
      </c>
      <c r="L59" s="149">
        <v>12</v>
      </c>
      <c r="M59" s="151">
        <v>2367</v>
      </c>
    </row>
    <row r="60" spans="1:13" ht="13.5">
      <c r="A60" s="12" t="s">
        <v>80</v>
      </c>
      <c r="B60" s="148">
        <v>2</v>
      </c>
      <c r="C60" s="149">
        <v>2</v>
      </c>
      <c r="D60" s="150">
        <f t="shared" si="10"/>
        <v>400</v>
      </c>
      <c r="E60" s="149">
        <v>36</v>
      </c>
      <c r="F60" s="149">
        <v>0</v>
      </c>
      <c r="G60" s="149">
        <v>250</v>
      </c>
      <c r="H60" s="149">
        <v>83</v>
      </c>
      <c r="I60" s="149">
        <v>8</v>
      </c>
      <c r="J60" s="149">
        <v>13</v>
      </c>
      <c r="K60" s="149">
        <v>10</v>
      </c>
      <c r="L60" s="149">
        <v>0</v>
      </c>
      <c r="M60" s="151">
        <v>2673</v>
      </c>
    </row>
    <row r="61" spans="1:13" ht="13.5">
      <c r="A61" s="12" t="s">
        <v>81</v>
      </c>
      <c r="B61" s="148">
        <v>1</v>
      </c>
      <c r="C61" s="149">
        <v>123</v>
      </c>
      <c r="D61" s="150">
        <f t="shared" si="10"/>
        <v>778</v>
      </c>
      <c r="E61" s="149">
        <v>24</v>
      </c>
      <c r="F61" s="149">
        <v>0</v>
      </c>
      <c r="G61" s="149">
        <v>645</v>
      </c>
      <c r="H61" s="149">
        <v>99</v>
      </c>
      <c r="I61" s="149">
        <v>10</v>
      </c>
      <c r="J61" s="149">
        <v>0</v>
      </c>
      <c r="K61" s="149">
        <v>0</v>
      </c>
      <c r="L61" s="149">
        <v>0</v>
      </c>
      <c r="M61" s="151">
        <v>15243</v>
      </c>
    </row>
    <row r="62" spans="1:13" ht="13.5">
      <c r="A62" s="12" t="s">
        <v>82</v>
      </c>
      <c r="B62" s="148">
        <v>1</v>
      </c>
      <c r="C62" s="149">
        <v>198</v>
      </c>
      <c r="D62" s="150">
        <f t="shared" si="10"/>
        <v>1015</v>
      </c>
      <c r="E62" s="149">
        <v>98</v>
      </c>
      <c r="F62" s="149">
        <v>0</v>
      </c>
      <c r="G62" s="149">
        <v>429</v>
      </c>
      <c r="H62" s="149">
        <v>185</v>
      </c>
      <c r="I62" s="149">
        <v>36</v>
      </c>
      <c r="J62" s="149">
        <v>0</v>
      </c>
      <c r="K62" s="149">
        <v>172</v>
      </c>
      <c r="L62" s="149">
        <v>95</v>
      </c>
      <c r="M62" s="151">
        <v>6490</v>
      </c>
    </row>
    <row r="63" spans="1:13" ht="13.5">
      <c r="A63" s="12" t="s">
        <v>83</v>
      </c>
      <c r="B63" s="148">
        <v>0</v>
      </c>
      <c r="C63" s="149">
        <v>4394</v>
      </c>
      <c r="D63" s="150">
        <f t="shared" si="10"/>
        <v>9068</v>
      </c>
      <c r="E63" s="149">
        <v>452</v>
      </c>
      <c r="F63" s="149">
        <v>0</v>
      </c>
      <c r="G63" s="149">
        <v>8113</v>
      </c>
      <c r="H63" s="149">
        <v>196</v>
      </c>
      <c r="I63" s="149">
        <v>48</v>
      </c>
      <c r="J63" s="149">
        <v>0</v>
      </c>
      <c r="K63" s="149">
        <v>0</v>
      </c>
      <c r="L63" s="149">
        <v>259</v>
      </c>
      <c r="M63" s="151">
        <v>25992</v>
      </c>
    </row>
    <row r="64" spans="1:13" ht="13.5">
      <c r="A64" s="12" t="s">
        <v>84</v>
      </c>
      <c r="B64" s="148">
        <v>0</v>
      </c>
      <c r="C64" s="149">
        <v>188</v>
      </c>
      <c r="D64" s="150">
        <f t="shared" si="10"/>
        <v>255</v>
      </c>
      <c r="E64" s="149">
        <v>0</v>
      </c>
      <c r="F64" s="149">
        <v>0</v>
      </c>
      <c r="G64" s="149">
        <v>197</v>
      </c>
      <c r="H64" s="149">
        <v>37</v>
      </c>
      <c r="I64" s="149">
        <v>9</v>
      </c>
      <c r="J64" s="149">
        <v>0</v>
      </c>
      <c r="K64" s="149">
        <v>0</v>
      </c>
      <c r="L64" s="149">
        <v>12</v>
      </c>
      <c r="M64" s="151">
        <v>3174</v>
      </c>
    </row>
    <row r="65" spans="1:13" ht="13.5">
      <c r="A65" s="12" t="s">
        <v>85</v>
      </c>
      <c r="B65" s="148">
        <v>1</v>
      </c>
      <c r="C65" s="149">
        <v>178</v>
      </c>
      <c r="D65" s="150">
        <f t="shared" si="10"/>
        <v>661</v>
      </c>
      <c r="E65" s="149">
        <v>48</v>
      </c>
      <c r="F65" s="149">
        <v>0</v>
      </c>
      <c r="G65" s="149">
        <v>440</v>
      </c>
      <c r="H65" s="149">
        <v>74</v>
      </c>
      <c r="I65" s="149">
        <v>51</v>
      </c>
      <c r="J65" s="149">
        <v>0</v>
      </c>
      <c r="K65" s="149">
        <v>0</v>
      </c>
      <c r="L65" s="149">
        <v>48</v>
      </c>
      <c r="M65" s="151">
        <v>2345</v>
      </c>
    </row>
    <row r="66" spans="1:13" ht="13.5">
      <c r="A66" s="12" t="s">
        <v>86</v>
      </c>
      <c r="B66" s="148">
        <v>1</v>
      </c>
      <c r="C66" s="149">
        <v>500</v>
      </c>
      <c r="D66" s="150">
        <f t="shared" si="10"/>
        <v>1076</v>
      </c>
      <c r="E66" s="149">
        <v>56</v>
      </c>
      <c r="F66" s="149">
        <v>0</v>
      </c>
      <c r="G66" s="149">
        <v>907</v>
      </c>
      <c r="H66" s="149">
        <v>101</v>
      </c>
      <c r="I66" s="149">
        <v>12</v>
      </c>
      <c r="J66" s="149">
        <v>0</v>
      </c>
      <c r="K66" s="149">
        <v>0</v>
      </c>
      <c r="L66" s="149">
        <v>0</v>
      </c>
      <c r="M66" s="151">
        <v>7566</v>
      </c>
    </row>
    <row r="67" spans="1:13" ht="13.5">
      <c r="A67" s="12" t="s">
        <v>87</v>
      </c>
      <c r="B67" s="148">
        <v>1</v>
      </c>
      <c r="C67" s="149">
        <v>115</v>
      </c>
      <c r="D67" s="150">
        <f t="shared" si="10"/>
        <v>1325</v>
      </c>
      <c r="E67" s="149">
        <v>72</v>
      </c>
      <c r="F67" s="149">
        <v>0</v>
      </c>
      <c r="G67" s="149">
        <v>1205</v>
      </c>
      <c r="H67" s="149">
        <v>42</v>
      </c>
      <c r="I67" s="149">
        <v>6</v>
      </c>
      <c r="J67" s="149">
        <v>0</v>
      </c>
      <c r="K67" s="149">
        <v>0</v>
      </c>
      <c r="L67" s="149">
        <v>0</v>
      </c>
      <c r="M67" s="151">
        <v>5801</v>
      </c>
    </row>
    <row r="68" spans="1:13" ht="13.5">
      <c r="A68" s="12" t="s">
        <v>88</v>
      </c>
      <c r="B68" s="148">
        <v>1</v>
      </c>
      <c r="C68" s="149">
        <v>0</v>
      </c>
      <c r="D68" s="150">
        <f t="shared" si="10"/>
        <v>175</v>
      </c>
      <c r="E68" s="149">
        <v>92</v>
      </c>
      <c r="F68" s="149">
        <v>0</v>
      </c>
      <c r="G68" s="149">
        <v>62</v>
      </c>
      <c r="H68" s="149">
        <v>20</v>
      </c>
      <c r="I68" s="149">
        <v>1</v>
      </c>
      <c r="J68" s="149">
        <v>0</v>
      </c>
      <c r="K68" s="149">
        <v>0</v>
      </c>
      <c r="L68" s="149">
        <v>0</v>
      </c>
      <c r="M68" s="151">
        <v>1866</v>
      </c>
    </row>
    <row r="69" spans="1:13" ht="13.5">
      <c r="A69" s="12" t="s">
        <v>89</v>
      </c>
      <c r="B69" s="148">
        <v>0</v>
      </c>
      <c r="C69" s="149">
        <v>87</v>
      </c>
      <c r="D69" s="150">
        <f t="shared" si="10"/>
        <v>2836</v>
      </c>
      <c r="E69" s="149">
        <v>24</v>
      </c>
      <c r="F69" s="149">
        <v>0</v>
      </c>
      <c r="G69" s="149">
        <v>2725</v>
      </c>
      <c r="H69" s="149">
        <v>48</v>
      </c>
      <c r="I69" s="149">
        <v>39</v>
      </c>
      <c r="J69" s="149">
        <v>0</v>
      </c>
      <c r="K69" s="149">
        <v>0</v>
      </c>
      <c r="L69" s="149">
        <v>0</v>
      </c>
      <c r="M69" s="151">
        <v>7065</v>
      </c>
    </row>
    <row r="70" spans="1:13" ht="13.5">
      <c r="A70" s="69" t="s">
        <v>90</v>
      </c>
      <c r="B70" s="159">
        <v>0</v>
      </c>
      <c r="C70" s="160">
        <v>35</v>
      </c>
      <c r="D70" s="152">
        <f t="shared" si="10"/>
        <v>511</v>
      </c>
      <c r="E70" s="160">
        <v>24</v>
      </c>
      <c r="F70" s="160">
        <v>0</v>
      </c>
      <c r="G70" s="160">
        <v>468</v>
      </c>
      <c r="H70" s="160">
        <v>15</v>
      </c>
      <c r="I70" s="160">
        <v>4</v>
      </c>
      <c r="J70" s="160">
        <v>0</v>
      </c>
      <c r="K70" s="160">
        <v>0</v>
      </c>
      <c r="L70" s="160">
        <v>0</v>
      </c>
      <c r="M70" s="162">
        <v>6197</v>
      </c>
    </row>
    <row r="71" spans="1:13" s="53" customFormat="1" ht="13.5">
      <c r="A71" s="13" t="s">
        <v>91</v>
      </c>
      <c r="B71" s="153">
        <f>SUM(B72:B83)</f>
        <v>31</v>
      </c>
      <c r="C71" s="163">
        <f>SUM(C72:C83)</f>
        <v>12213</v>
      </c>
      <c r="D71" s="155">
        <f>SUM(E71:L71)</f>
        <v>25588</v>
      </c>
      <c r="E71" s="154">
        <f>SUM(E72:E83)</f>
        <v>1300</v>
      </c>
      <c r="F71" s="154">
        <f aca="true" t="shared" si="11" ref="F71:M71">SUM(F72:F83)</f>
        <v>0</v>
      </c>
      <c r="G71" s="154">
        <f t="shared" si="11"/>
        <v>21790</v>
      </c>
      <c r="H71" s="154">
        <f t="shared" si="11"/>
        <v>1789</v>
      </c>
      <c r="I71" s="154">
        <f t="shared" si="11"/>
        <v>571</v>
      </c>
      <c r="J71" s="154">
        <f t="shared" si="11"/>
        <v>0</v>
      </c>
      <c r="K71" s="154">
        <f t="shared" si="11"/>
        <v>1</v>
      </c>
      <c r="L71" s="154">
        <f t="shared" si="11"/>
        <v>137</v>
      </c>
      <c r="M71" s="156">
        <f t="shared" si="11"/>
        <v>155807</v>
      </c>
    </row>
    <row r="72" spans="1:13" ht="13.5">
      <c r="A72" s="135" t="s">
        <v>286</v>
      </c>
      <c r="B72" s="148">
        <v>10</v>
      </c>
      <c r="C72" s="149">
        <v>5306</v>
      </c>
      <c r="D72" s="150">
        <f>SUM(E72:L72)</f>
        <v>3568</v>
      </c>
      <c r="E72" s="149">
        <v>254</v>
      </c>
      <c r="F72" s="149">
        <v>0</v>
      </c>
      <c r="G72" s="149">
        <v>2704</v>
      </c>
      <c r="H72" s="149">
        <v>508</v>
      </c>
      <c r="I72" s="149">
        <v>45</v>
      </c>
      <c r="J72" s="149">
        <v>0</v>
      </c>
      <c r="K72" s="149">
        <v>1</v>
      </c>
      <c r="L72" s="149">
        <v>56</v>
      </c>
      <c r="M72" s="151">
        <v>32391</v>
      </c>
    </row>
    <row r="73" spans="1:13" ht="13.5">
      <c r="A73" s="56" t="s">
        <v>287</v>
      </c>
      <c r="B73" s="148">
        <v>1</v>
      </c>
      <c r="C73" s="149">
        <v>711</v>
      </c>
      <c r="D73" s="150">
        <f>SUM(E73:L73)</f>
        <v>2236</v>
      </c>
      <c r="E73" s="149">
        <v>72</v>
      </c>
      <c r="F73" s="149">
        <v>0</v>
      </c>
      <c r="G73" s="149">
        <v>1712</v>
      </c>
      <c r="H73" s="149">
        <v>402</v>
      </c>
      <c r="I73" s="149">
        <v>36</v>
      </c>
      <c r="J73" s="149">
        <v>0</v>
      </c>
      <c r="K73" s="149">
        <v>0</v>
      </c>
      <c r="L73" s="149">
        <v>14</v>
      </c>
      <c r="M73" s="151">
        <v>42962</v>
      </c>
    </row>
    <row r="74" spans="1:13" ht="13.5">
      <c r="A74" s="12" t="s">
        <v>92</v>
      </c>
      <c r="B74" s="148">
        <v>1</v>
      </c>
      <c r="C74" s="149">
        <v>946</v>
      </c>
      <c r="D74" s="150">
        <f>SUM(E74:L74)</f>
        <v>4916</v>
      </c>
      <c r="E74" s="149">
        <v>120</v>
      </c>
      <c r="F74" s="149">
        <v>0</v>
      </c>
      <c r="G74" s="149">
        <v>4654</v>
      </c>
      <c r="H74" s="149">
        <v>122</v>
      </c>
      <c r="I74" s="149">
        <v>20</v>
      </c>
      <c r="J74" s="149">
        <v>0</v>
      </c>
      <c r="K74" s="149">
        <v>0</v>
      </c>
      <c r="L74" s="149">
        <v>0</v>
      </c>
      <c r="M74" s="151">
        <v>17728</v>
      </c>
    </row>
    <row r="75" spans="1:13" ht="13.5">
      <c r="A75" s="12" t="s">
        <v>93</v>
      </c>
      <c r="B75" s="148">
        <v>9</v>
      </c>
      <c r="C75" s="149">
        <v>2591</v>
      </c>
      <c r="D75" s="150">
        <f aca="true" t="shared" si="12" ref="D75:D97">SUM(E75:L75)</f>
        <v>3962</v>
      </c>
      <c r="E75" s="149">
        <v>201</v>
      </c>
      <c r="F75" s="149">
        <v>0</v>
      </c>
      <c r="G75" s="149">
        <v>3367</v>
      </c>
      <c r="H75" s="149">
        <v>181</v>
      </c>
      <c r="I75" s="149">
        <v>213</v>
      </c>
      <c r="J75" s="149">
        <v>0</v>
      </c>
      <c r="K75" s="149">
        <v>0</v>
      </c>
      <c r="L75" s="149">
        <v>0</v>
      </c>
      <c r="M75" s="151">
        <v>20880</v>
      </c>
    </row>
    <row r="76" spans="1:13" ht="13.5">
      <c r="A76" s="12" t="s">
        <v>94</v>
      </c>
      <c r="B76" s="148">
        <v>2</v>
      </c>
      <c r="C76" s="149">
        <v>375</v>
      </c>
      <c r="D76" s="150">
        <f t="shared" si="12"/>
        <v>637</v>
      </c>
      <c r="E76" s="149">
        <v>24</v>
      </c>
      <c r="F76" s="149">
        <v>0</v>
      </c>
      <c r="G76" s="149">
        <v>561</v>
      </c>
      <c r="H76" s="149">
        <v>45</v>
      </c>
      <c r="I76" s="149">
        <v>7</v>
      </c>
      <c r="J76" s="149">
        <v>0</v>
      </c>
      <c r="K76" s="149">
        <v>0</v>
      </c>
      <c r="L76" s="149">
        <v>0</v>
      </c>
      <c r="M76" s="151">
        <v>1848</v>
      </c>
    </row>
    <row r="77" spans="1:13" ht="13.5">
      <c r="A77" s="12" t="s">
        <v>95</v>
      </c>
      <c r="B77" s="148">
        <v>1</v>
      </c>
      <c r="C77" s="149">
        <v>149</v>
      </c>
      <c r="D77" s="150">
        <f t="shared" si="12"/>
        <v>524</v>
      </c>
      <c r="E77" s="149">
        <v>86</v>
      </c>
      <c r="F77" s="149">
        <v>0</v>
      </c>
      <c r="G77" s="149">
        <v>307</v>
      </c>
      <c r="H77" s="149">
        <v>41</v>
      </c>
      <c r="I77" s="149">
        <v>90</v>
      </c>
      <c r="J77" s="149">
        <v>0</v>
      </c>
      <c r="K77" s="149">
        <v>0</v>
      </c>
      <c r="L77" s="149">
        <v>0</v>
      </c>
      <c r="M77" s="151">
        <v>1229</v>
      </c>
    </row>
    <row r="78" spans="1:13" ht="13.5">
      <c r="A78" s="12" t="s">
        <v>96</v>
      </c>
      <c r="B78" s="148">
        <v>0</v>
      </c>
      <c r="C78" s="149">
        <v>222</v>
      </c>
      <c r="D78" s="150">
        <f t="shared" si="12"/>
        <v>692</v>
      </c>
      <c r="E78" s="149">
        <v>27</v>
      </c>
      <c r="F78" s="149">
        <v>0</v>
      </c>
      <c r="G78" s="149">
        <v>643</v>
      </c>
      <c r="H78" s="149">
        <v>20</v>
      </c>
      <c r="I78" s="149">
        <v>2</v>
      </c>
      <c r="J78" s="149">
        <v>0</v>
      </c>
      <c r="K78" s="149">
        <v>0</v>
      </c>
      <c r="L78" s="149">
        <v>0</v>
      </c>
      <c r="M78" s="151">
        <v>3396</v>
      </c>
    </row>
    <row r="79" spans="1:13" ht="13.5">
      <c r="A79" s="12" t="s">
        <v>97</v>
      </c>
      <c r="B79" s="148">
        <v>4</v>
      </c>
      <c r="C79" s="149">
        <v>290</v>
      </c>
      <c r="D79" s="150">
        <f t="shared" si="12"/>
        <v>848</v>
      </c>
      <c r="E79" s="149">
        <v>102</v>
      </c>
      <c r="F79" s="149">
        <v>0</v>
      </c>
      <c r="G79" s="149">
        <v>488</v>
      </c>
      <c r="H79" s="149">
        <v>193</v>
      </c>
      <c r="I79" s="149">
        <v>62</v>
      </c>
      <c r="J79" s="149">
        <v>0</v>
      </c>
      <c r="K79" s="149">
        <v>0</v>
      </c>
      <c r="L79" s="149">
        <v>3</v>
      </c>
      <c r="M79" s="151">
        <v>4292</v>
      </c>
    </row>
    <row r="80" spans="1:13" ht="13.5">
      <c r="A80" s="12" t="s">
        <v>98</v>
      </c>
      <c r="B80" s="148">
        <v>1</v>
      </c>
      <c r="C80" s="149">
        <v>123</v>
      </c>
      <c r="D80" s="150">
        <f t="shared" si="12"/>
        <v>566</v>
      </c>
      <c r="E80" s="149">
        <v>126</v>
      </c>
      <c r="F80" s="149">
        <v>0</v>
      </c>
      <c r="G80" s="149">
        <v>256</v>
      </c>
      <c r="H80" s="149">
        <v>102</v>
      </c>
      <c r="I80" s="149">
        <v>58</v>
      </c>
      <c r="J80" s="149">
        <v>0</v>
      </c>
      <c r="K80" s="149">
        <v>0</v>
      </c>
      <c r="L80" s="149">
        <v>24</v>
      </c>
      <c r="M80" s="151">
        <v>3200</v>
      </c>
    </row>
    <row r="81" spans="1:13" ht="13.5">
      <c r="A81" s="12" t="s">
        <v>99</v>
      </c>
      <c r="B81" s="148">
        <v>1</v>
      </c>
      <c r="C81" s="149">
        <v>1</v>
      </c>
      <c r="D81" s="150">
        <f t="shared" si="12"/>
        <v>316</v>
      </c>
      <c r="E81" s="149">
        <v>84</v>
      </c>
      <c r="F81" s="149">
        <v>0</v>
      </c>
      <c r="G81" s="149">
        <v>178</v>
      </c>
      <c r="H81" s="149">
        <v>14</v>
      </c>
      <c r="I81" s="149">
        <v>5</v>
      </c>
      <c r="J81" s="149">
        <v>0</v>
      </c>
      <c r="K81" s="149">
        <v>0</v>
      </c>
      <c r="L81" s="149">
        <v>35</v>
      </c>
      <c r="M81" s="151">
        <v>1486</v>
      </c>
    </row>
    <row r="82" spans="1:13" ht="13.5">
      <c r="A82" s="12" t="s">
        <v>100</v>
      </c>
      <c r="B82" s="148">
        <v>0</v>
      </c>
      <c r="C82" s="149">
        <v>1499</v>
      </c>
      <c r="D82" s="150">
        <f t="shared" si="12"/>
        <v>6673</v>
      </c>
      <c r="E82" s="149">
        <v>192</v>
      </c>
      <c r="F82" s="149">
        <v>0</v>
      </c>
      <c r="G82" s="149">
        <v>6314</v>
      </c>
      <c r="H82" s="149">
        <v>143</v>
      </c>
      <c r="I82" s="149">
        <v>19</v>
      </c>
      <c r="J82" s="149">
        <v>0</v>
      </c>
      <c r="K82" s="149">
        <v>0</v>
      </c>
      <c r="L82" s="149">
        <v>5</v>
      </c>
      <c r="M82" s="151">
        <v>26321</v>
      </c>
    </row>
    <row r="83" spans="1:13" ht="13.5">
      <c r="A83" s="69" t="s">
        <v>101</v>
      </c>
      <c r="B83" s="159">
        <v>1</v>
      </c>
      <c r="C83" s="170">
        <v>0</v>
      </c>
      <c r="D83" s="152">
        <f t="shared" si="12"/>
        <v>650</v>
      </c>
      <c r="E83" s="160">
        <v>12</v>
      </c>
      <c r="F83" s="160">
        <v>0</v>
      </c>
      <c r="G83" s="160">
        <v>606</v>
      </c>
      <c r="H83" s="160">
        <v>18</v>
      </c>
      <c r="I83" s="160">
        <v>14</v>
      </c>
      <c r="J83" s="160">
        <v>0</v>
      </c>
      <c r="K83" s="160">
        <v>0</v>
      </c>
      <c r="L83" s="160">
        <v>0</v>
      </c>
      <c r="M83" s="162">
        <v>74</v>
      </c>
    </row>
    <row r="84" spans="1:13" s="53" customFormat="1" ht="13.5">
      <c r="A84" s="13" t="s">
        <v>102</v>
      </c>
      <c r="B84" s="171">
        <f>SUM(B85:B90)</f>
        <v>18</v>
      </c>
      <c r="C84" s="172">
        <f>SUM(C85:C90)</f>
        <v>578</v>
      </c>
      <c r="D84" s="155">
        <f t="shared" si="12"/>
        <v>2459</v>
      </c>
      <c r="E84" s="155">
        <f>SUM(E85:E90)</f>
        <v>748</v>
      </c>
      <c r="F84" s="155">
        <f aca="true" t="shared" si="13" ref="F84:M84">SUM(F85:F90)</f>
        <v>0</v>
      </c>
      <c r="G84" s="155">
        <f t="shared" si="13"/>
        <v>984</v>
      </c>
      <c r="H84" s="155">
        <f t="shared" si="13"/>
        <v>540</v>
      </c>
      <c r="I84" s="155">
        <f t="shared" si="13"/>
        <v>161</v>
      </c>
      <c r="J84" s="155">
        <f t="shared" si="13"/>
        <v>0</v>
      </c>
      <c r="K84" s="155">
        <f t="shared" si="13"/>
        <v>0</v>
      </c>
      <c r="L84" s="155">
        <f t="shared" si="13"/>
        <v>26</v>
      </c>
      <c r="M84" s="173">
        <f t="shared" si="13"/>
        <v>12238</v>
      </c>
    </row>
    <row r="85" spans="1:13" ht="13.5">
      <c r="A85" s="12" t="s">
        <v>103</v>
      </c>
      <c r="B85" s="148">
        <v>1</v>
      </c>
      <c r="C85" s="149">
        <v>5</v>
      </c>
      <c r="D85" s="150">
        <f t="shared" si="12"/>
        <v>485</v>
      </c>
      <c r="E85" s="149">
        <v>226</v>
      </c>
      <c r="F85" s="149">
        <v>0</v>
      </c>
      <c r="G85" s="149">
        <v>35</v>
      </c>
      <c r="H85" s="149">
        <v>162</v>
      </c>
      <c r="I85" s="149">
        <v>49</v>
      </c>
      <c r="J85" s="149">
        <v>0</v>
      </c>
      <c r="K85" s="149">
        <v>0</v>
      </c>
      <c r="L85" s="149">
        <v>13</v>
      </c>
      <c r="M85" s="151">
        <v>2413</v>
      </c>
    </row>
    <row r="86" spans="1:13" ht="13.5">
      <c r="A86" s="12" t="s">
        <v>104</v>
      </c>
      <c r="B86" s="148">
        <v>4</v>
      </c>
      <c r="C86" s="149">
        <v>4</v>
      </c>
      <c r="D86" s="150">
        <f t="shared" si="12"/>
        <v>111</v>
      </c>
      <c r="E86" s="149">
        <v>35</v>
      </c>
      <c r="F86" s="149">
        <v>0</v>
      </c>
      <c r="G86" s="149">
        <v>16</v>
      </c>
      <c r="H86" s="149">
        <v>45</v>
      </c>
      <c r="I86" s="149">
        <v>15</v>
      </c>
      <c r="J86" s="149">
        <v>0</v>
      </c>
      <c r="K86" s="149">
        <v>0</v>
      </c>
      <c r="L86" s="149">
        <v>0</v>
      </c>
      <c r="M86" s="151">
        <v>181</v>
      </c>
    </row>
    <row r="87" spans="1:13" ht="13.5">
      <c r="A87" s="12" t="s">
        <v>105</v>
      </c>
      <c r="B87" s="148">
        <v>9</v>
      </c>
      <c r="C87" s="149">
        <v>38</v>
      </c>
      <c r="D87" s="150">
        <f t="shared" si="12"/>
        <v>375</v>
      </c>
      <c r="E87" s="149">
        <v>101</v>
      </c>
      <c r="F87" s="149">
        <v>0</v>
      </c>
      <c r="G87" s="149">
        <v>113</v>
      </c>
      <c r="H87" s="149">
        <v>119</v>
      </c>
      <c r="I87" s="149">
        <v>29</v>
      </c>
      <c r="J87" s="149">
        <v>0</v>
      </c>
      <c r="K87" s="149">
        <v>0</v>
      </c>
      <c r="L87" s="149">
        <v>13</v>
      </c>
      <c r="M87" s="151">
        <v>2484</v>
      </c>
    </row>
    <row r="88" spans="1:13" ht="13.5">
      <c r="A88" s="12" t="s">
        <v>106</v>
      </c>
      <c r="B88" s="148">
        <v>2</v>
      </c>
      <c r="C88" s="149">
        <v>276</v>
      </c>
      <c r="D88" s="150">
        <f t="shared" si="12"/>
        <v>367</v>
      </c>
      <c r="E88" s="149">
        <v>24</v>
      </c>
      <c r="F88" s="149">
        <v>0</v>
      </c>
      <c r="G88" s="149">
        <v>264</v>
      </c>
      <c r="H88" s="149">
        <v>61</v>
      </c>
      <c r="I88" s="149">
        <v>18</v>
      </c>
      <c r="J88" s="149">
        <v>0</v>
      </c>
      <c r="K88" s="149">
        <v>0</v>
      </c>
      <c r="L88" s="149">
        <v>0</v>
      </c>
      <c r="M88" s="151">
        <v>1143</v>
      </c>
    </row>
    <row r="89" spans="1:13" ht="13.5">
      <c r="A89" s="12" t="s">
        <v>107</v>
      </c>
      <c r="B89" s="148">
        <v>1</v>
      </c>
      <c r="C89" s="149">
        <v>247</v>
      </c>
      <c r="D89" s="150">
        <f t="shared" si="12"/>
        <v>900</v>
      </c>
      <c r="E89" s="149">
        <v>201</v>
      </c>
      <c r="F89" s="149">
        <v>0</v>
      </c>
      <c r="G89" s="149">
        <v>548</v>
      </c>
      <c r="H89" s="149">
        <v>111</v>
      </c>
      <c r="I89" s="149">
        <v>40</v>
      </c>
      <c r="J89" s="149">
        <v>0</v>
      </c>
      <c r="K89" s="149">
        <v>0</v>
      </c>
      <c r="L89" s="149">
        <v>0</v>
      </c>
      <c r="M89" s="151">
        <v>4674</v>
      </c>
    </row>
    <row r="90" spans="1:13" ht="13.5">
      <c r="A90" s="69" t="s">
        <v>108</v>
      </c>
      <c r="B90" s="159">
        <v>1</v>
      </c>
      <c r="C90" s="160">
        <v>8</v>
      </c>
      <c r="D90" s="152">
        <f t="shared" si="12"/>
        <v>221</v>
      </c>
      <c r="E90" s="160">
        <v>161</v>
      </c>
      <c r="F90" s="160">
        <v>0</v>
      </c>
      <c r="G90" s="160">
        <v>8</v>
      </c>
      <c r="H90" s="160">
        <v>42</v>
      </c>
      <c r="I90" s="160">
        <v>10</v>
      </c>
      <c r="J90" s="160">
        <v>0</v>
      </c>
      <c r="K90" s="160">
        <v>0</v>
      </c>
      <c r="L90" s="160">
        <v>0</v>
      </c>
      <c r="M90" s="162">
        <v>1343</v>
      </c>
    </row>
    <row r="91" spans="1:13" s="53" customFormat="1" ht="13.5">
      <c r="A91" s="13" t="s">
        <v>109</v>
      </c>
      <c r="B91" s="153">
        <f>SUM(B92:B97)</f>
        <v>3</v>
      </c>
      <c r="C91" s="163">
        <f>SUM(C92:C97)</f>
        <v>1429</v>
      </c>
      <c r="D91" s="155">
        <f t="shared" si="12"/>
        <v>5309</v>
      </c>
      <c r="E91" s="154">
        <f>SUM(E92:E97)</f>
        <v>370</v>
      </c>
      <c r="F91" s="154">
        <f aca="true" t="shared" si="14" ref="F91:M91">SUM(F92:F97)</f>
        <v>1</v>
      </c>
      <c r="G91" s="154">
        <f t="shared" si="14"/>
        <v>3816</v>
      </c>
      <c r="H91" s="154">
        <f t="shared" si="14"/>
        <v>729</v>
      </c>
      <c r="I91" s="154">
        <f t="shared" si="14"/>
        <v>271</v>
      </c>
      <c r="J91" s="154">
        <f t="shared" si="14"/>
        <v>9</v>
      </c>
      <c r="K91" s="154">
        <f t="shared" si="14"/>
        <v>82</v>
      </c>
      <c r="L91" s="154">
        <f t="shared" si="14"/>
        <v>31</v>
      </c>
      <c r="M91" s="156">
        <f t="shared" si="14"/>
        <v>33172</v>
      </c>
    </row>
    <row r="92" spans="1:13" ht="13.5">
      <c r="A92" s="12" t="s">
        <v>110</v>
      </c>
      <c r="B92" s="148">
        <v>0</v>
      </c>
      <c r="C92" s="149">
        <v>727</v>
      </c>
      <c r="D92" s="150">
        <f t="shared" si="12"/>
        <v>2768</v>
      </c>
      <c r="E92" s="149">
        <v>151</v>
      </c>
      <c r="F92" s="149">
        <v>0</v>
      </c>
      <c r="G92" s="149">
        <v>2214</v>
      </c>
      <c r="H92" s="149">
        <v>279</v>
      </c>
      <c r="I92" s="149">
        <v>67</v>
      </c>
      <c r="J92" s="149">
        <v>9</v>
      </c>
      <c r="K92" s="149">
        <v>32</v>
      </c>
      <c r="L92" s="149">
        <v>16</v>
      </c>
      <c r="M92" s="151">
        <v>17702</v>
      </c>
    </row>
    <row r="93" spans="1:13" ht="13.5">
      <c r="A93" s="12" t="s">
        <v>111</v>
      </c>
      <c r="B93" s="148">
        <v>0</v>
      </c>
      <c r="C93" s="149">
        <v>83</v>
      </c>
      <c r="D93" s="150">
        <f t="shared" si="12"/>
        <v>183</v>
      </c>
      <c r="E93" s="149">
        <v>47</v>
      </c>
      <c r="F93" s="149">
        <v>0</v>
      </c>
      <c r="G93" s="149">
        <v>76</v>
      </c>
      <c r="H93" s="149">
        <v>47</v>
      </c>
      <c r="I93" s="149">
        <v>13</v>
      </c>
      <c r="J93" s="149">
        <v>0</v>
      </c>
      <c r="K93" s="149">
        <v>0</v>
      </c>
      <c r="L93" s="149">
        <v>0</v>
      </c>
      <c r="M93" s="151">
        <v>581</v>
      </c>
    </row>
    <row r="94" spans="1:13" ht="13.5">
      <c r="A94" s="12" t="s">
        <v>112</v>
      </c>
      <c r="B94" s="148">
        <v>1</v>
      </c>
      <c r="C94" s="149">
        <v>110</v>
      </c>
      <c r="D94" s="150">
        <f t="shared" si="12"/>
        <v>420</v>
      </c>
      <c r="E94" s="149">
        <v>24</v>
      </c>
      <c r="F94" s="149">
        <v>1</v>
      </c>
      <c r="G94" s="149">
        <v>316</v>
      </c>
      <c r="H94" s="149">
        <v>54</v>
      </c>
      <c r="I94" s="149">
        <v>10</v>
      </c>
      <c r="J94" s="149">
        <v>0</v>
      </c>
      <c r="K94" s="149">
        <v>0</v>
      </c>
      <c r="L94" s="149">
        <v>15</v>
      </c>
      <c r="M94" s="151">
        <v>3170</v>
      </c>
    </row>
    <row r="95" spans="1:13" ht="13.5">
      <c r="A95" s="12" t="s">
        <v>113</v>
      </c>
      <c r="B95" s="148">
        <v>2</v>
      </c>
      <c r="C95" s="149">
        <v>218</v>
      </c>
      <c r="D95" s="150">
        <f t="shared" si="12"/>
        <v>878</v>
      </c>
      <c r="E95" s="149">
        <v>61</v>
      </c>
      <c r="F95" s="149">
        <v>0</v>
      </c>
      <c r="G95" s="149">
        <v>454</v>
      </c>
      <c r="H95" s="149">
        <v>205</v>
      </c>
      <c r="I95" s="149">
        <v>109</v>
      </c>
      <c r="J95" s="149">
        <v>0</v>
      </c>
      <c r="K95" s="149">
        <v>49</v>
      </c>
      <c r="L95" s="149">
        <v>0</v>
      </c>
      <c r="M95" s="151">
        <v>5197</v>
      </c>
    </row>
    <row r="96" spans="1:13" ht="13.5">
      <c r="A96" s="12" t="s">
        <v>114</v>
      </c>
      <c r="B96" s="148">
        <v>0</v>
      </c>
      <c r="C96" s="149">
        <v>136</v>
      </c>
      <c r="D96" s="150">
        <f t="shared" si="12"/>
        <v>274</v>
      </c>
      <c r="E96" s="149">
        <v>39</v>
      </c>
      <c r="F96" s="149">
        <v>0</v>
      </c>
      <c r="G96" s="149">
        <v>123</v>
      </c>
      <c r="H96" s="149">
        <v>52</v>
      </c>
      <c r="I96" s="149">
        <v>59</v>
      </c>
      <c r="J96" s="149">
        <v>0</v>
      </c>
      <c r="K96" s="149">
        <v>1</v>
      </c>
      <c r="L96" s="149">
        <v>0</v>
      </c>
      <c r="M96" s="151">
        <v>1438</v>
      </c>
    </row>
    <row r="97" spans="1:13" ht="13.5">
      <c r="A97" s="69" t="s">
        <v>115</v>
      </c>
      <c r="B97" s="159">
        <v>0</v>
      </c>
      <c r="C97" s="160">
        <v>155</v>
      </c>
      <c r="D97" s="152">
        <f t="shared" si="12"/>
        <v>786</v>
      </c>
      <c r="E97" s="160">
        <v>48</v>
      </c>
      <c r="F97" s="160">
        <v>0</v>
      </c>
      <c r="G97" s="160">
        <v>633</v>
      </c>
      <c r="H97" s="160">
        <v>92</v>
      </c>
      <c r="I97" s="160">
        <v>13</v>
      </c>
      <c r="J97" s="160">
        <v>0</v>
      </c>
      <c r="K97" s="160">
        <v>0</v>
      </c>
      <c r="L97" s="160">
        <v>0</v>
      </c>
      <c r="M97" s="162">
        <v>5084</v>
      </c>
    </row>
    <row r="98" spans="1:13" s="53" customFormat="1" ht="13.5">
      <c r="A98" s="13" t="s">
        <v>116</v>
      </c>
      <c r="B98" s="153">
        <f>SUM(B99:B104)</f>
        <v>10</v>
      </c>
      <c r="C98" s="163">
        <f>SUM(C99:C104)</f>
        <v>1451</v>
      </c>
      <c r="D98" s="155">
        <f>SUM(E98:L98)</f>
        <v>6839</v>
      </c>
      <c r="E98" s="154">
        <f>SUM(E99:E104)</f>
        <v>655</v>
      </c>
      <c r="F98" s="154">
        <f aca="true" t="shared" si="15" ref="F98:K98">SUM(F99:F104)</f>
        <v>0</v>
      </c>
      <c r="G98" s="154">
        <f t="shared" si="15"/>
        <v>5559</v>
      </c>
      <c r="H98" s="154">
        <f t="shared" si="15"/>
        <v>390</v>
      </c>
      <c r="I98" s="154">
        <f t="shared" si="15"/>
        <v>185</v>
      </c>
      <c r="J98" s="154">
        <f t="shared" si="15"/>
        <v>0</v>
      </c>
      <c r="K98" s="154">
        <f t="shared" si="15"/>
        <v>3</v>
      </c>
      <c r="L98" s="154">
        <f>SUM(L99:L104)</f>
        <v>47</v>
      </c>
      <c r="M98" s="156">
        <f>SUM(M99:M104)</f>
        <v>14302</v>
      </c>
    </row>
    <row r="99" spans="1:13" ht="13.5">
      <c r="A99" s="12" t="s">
        <v>117</v>
      </c>
      <c r="B99" s="148">
        <v>4</v>
      </c>
      <c r="C99" s="149">
        <v>508</v>
      </c>
      <c r="D99" s="150">
        <f aca="true" t="shared" si="16" ref="D99:D107">SUM(E99:L99)</f>
        <v>3706</v>
      </c>
      <c r="E99" s="149">
        <v>446</v>
      </c>
      <c r="F99" s="149">
        <v>0</v>
      </c>
      <c r="G99" s="149">
        <v>3063</v>
      </c>
      <c r="H99" s="149">
        <v>57</v>
      </c>
      <c r="I99" s="149">
        <v>127</v>
      </c>
      <c r="J99" s="149">
        <v>0</v>
      </c>
      <c r="K99" s="149">
        <v>0</v>
      </c>
      <c r="L99" s="149">
        <v>13</v>
      </c>
      <c r="M99" s="151">
        <v>5328</v>
      </c>
    </row>
    <row r="100" spans="1:13" ht="13.5">
      <c r="A100" s="12" t="s">
        <v>118</v>
      </c>
      <c r="B100" s="148">
        <v>0</v>
      </c>
      <c r="C100" s="149">
        <v>80</v>
      </c>
      <c r="D100" s="150">
        <f t="shared" si="16"/>
        <v>777</v>
      </c>
      <c r="E100" s="149">
        <v>0</v>
      </c>
      <c r="F100" s="149">
        <v>0</v>
      </c>
      <c r="G100" s="149">
        <v>595</v>
      </c>
      <c r="H100" s="149">
        <v>182</v>
      </c>
      <c r="I100" s="149">
        <v>0</v>
      </c>
      <c r="J100" s="149">
        <v>0</v>
      </c>
      <c r="K100" s="149">
        <v>0</v>
      </c>
      <c r="L100" s="149">
        <v>0</v>
      </c>
      <c r="M100" s="151">
        <v>0</v>
      </c>
    </row>
    <row r="101" spans="1:13" ht="13.5">
      <c r="A101" s="12" t="s">
        <v>119</v>
      </c>
      <c r="B101" s="148">
        <v>2</v>
      </c>
      <c r="C101" s="149">
        <v>5</v>
      </c>
      <c r="D101" s="150">
        <f t="shared" si="16"/>
        <v>116</v>
      </c>
      <c r="E101" s="149">
        <v>47</v>
      </c>
      <c r="F101" s="149">
        <v>0</v>
      </c>
      <c r="G101" s="149">
        <v>45</v>
      </c>
      <c r="H101" s="149">
        <v>17</v>
      </c>
      <c r="I101" s="149">
        <v>4</v>
      </c>
      <c r="J101" s="149">
        <v>0</v>
      </c>
      <c r="K101" s="149">
        <v>3</v>
      </c>
      <c r="L101" s="149">
        <v>0</v>
      </c>
      <c r="M101" s="151">
        <v>327</v>
      </c>
    </row>
    <row r="102" spans="1:13" ht="13.5">
      <c r="A102" s="12" t="s">
        <v>284</v>
      </c>
      <c r="B102" s="148">
        <v>0</v>
      </c>
      <c r="C102" s="149">
        <v>499</v>
      </c>
      <c r="D102" s="150">
        <f>SUM(E102:L102)</f>
        <v>777</v>
      </c>
      <c r="E102" s="149">
        <v>27</v>
      </c>
      <c r="F102" s="149">
        <v>0</v>
      </c>
      <c r="G102" s="149">
        <v>700</v>
      </c>
      <c r="H102" s="149">
        <v>42</v>
      </c>
      <c r="I102" s="149">
        <v>8</v>
      </c>
      <c r="J102" s="149">
        <v>0</v>
      </c>
      <c r="K102" s="149">
        <v>0</v>
      </c>
      <c r="L102" s="149">
        <v>0</v>
      </c>
      <c r="M102" s="151">
        <v>3735</v>
      </c>
    </row>
    <row r="103" spans="1:13" ht="13.5">
      <c r="A103" s="12" t="s">
        <v>120</v>
      </c>
      <c r="B103" s="148">
        <v>3</v>
      </c>
      <c r="C103" s="149">
        <v>222</v>
      </c>
      <c r="D103" s="150">
        <f t="shared" si="16"/>
        <v>381</v>
      </c>
      <c r="E103" s="149">
        <v>24</v>
      </c>
      <c r="F103" s="149">
        <v>0</v>
      </c>
      <c r="G103" s="149">
        <v>250</v>
      </c>
      <c r="H103" s="149">
        <v>60</v>
      </c>
      <c r="I103" s="149">
        <v>13</v>
      </c>
      <c r="J103" s="149">
        <v>0</v>
      </c>
      <c r="K103" s="149">
        <v>0</v>
      </c>
      <c r="L103" s="149">
        <v>34</v>
      </c>
      <c r="M103" s="151">
        <v>3902</v>
      </c>
    </row>
    <row r="104" spans="1:13" ht="13.5">
      <c r="A104" s="69" t="s">
        <v>121</v>
      </c>
      <c r="B104" s="159">
        <v>1</v>
      </c>
      <c r="C104" s="160">
        <v>137</v>
      </c>
      <c r="D104" s="152">
        <f t="shared" si="16"/>
        <v>1082</v>
      </c>
      <c r="E104" s="160">
        <v>111</v>
      </c>
      <c r="F104" s="160">
        <v>0</v>
      </c>
      <c r="G104" s="160">
        <v>906</v>
      </c>
      <c r="H104" s="160">
        <v>32</v>
      </c>
      <c r="I104" s="160">
        <v>33</v>
      </c>
      <c r="J104" s="160">
        <v>0</v>
      </c>
      <c r="K104" s="160">
        <v>0</v>
      </c>
      <c r="L104" s="160">
        <v>0</v>
      </c>
      <c r="M104" s="162">
        <v>1010</v>
      </c>
    </row>
    <row r="105" spans="1:13" s="53" customFormat="1" ht="13.5">
      <c r="A105" s="13" t="s">
        <v>122</v>
      </c>
      <c r="B105" s="153">
        <f>SUM(B106:B107)</f>
        <v>26</v>
      </c>
      <c r="C105" s="163">
        <f>SUM(C106:C107)</f>
        <v>1013</v>
      </c>
      <c r="D105" s="155">
        <f t="shared" si="16"/>
        <v>4397</v>
      </c>
      <c r="E105" s="154">
        <f>SUM(E106:E107)</f>
        <v>200</v>
      </c>
      <c r="F105" s="154">
        <f aca="true" t="shared" si="17" ref="F105:M105">SUM(F106:F107)</f>
        <v>0</v>
      </c>
      <c r="G105" s="154">
        <f t="shared" si="17"/>
        <v>3103</v>
      </c>
      <c r="H105" s="154">
        <f t="shared" si="17"/>
        <v>788</v>
      </c>
      <c r="I105" s="154">
        <f t="shared" si="17"/>
        <v>245</v>
      </c>
      <c r="J105" s="154">
        <f t="shared" si="17"/>
        <v>0</v>
      </c>
      <c r="K105" s="154">
        <f t="shared" si="17"/>
        <v>0</v>
      </c>
      <c r="L105" s="154">
        <f t="shared" si="17"/>
        <v>61</v>
      </c>
      <c r="M105" s="156">
        <f t="shared" si="17"/>
        <v>13226</v>
      </c>
    </row>
    <row r="106" spans="1:13" ht="13.5">
      <c r="A106" s="12" t="s">
        <v>123</v>
      </c>
      <c r="B106" s="148">
        <v>7</v>
      </c>
      <c r="C106" s="149">
        <v>354</v>
      </c>
      <c r="D106" s="150">
        <f t="shared" si="16"/>
        <v>2402</v>
      </c>
      <c r="E106" s="149">
        <v>77</v>
      </c>
      <c r="F106" s="157">
        <v>0</v>
      </c>
      <c r="G106" s="149">
        <v>1844</v>
      </c>
      <c r="H106" s="149">
        <v>404</v>
      </c>
      <c r="I106" s="149">
        <v>67</v>
      </c>
      <c r="J106" s="157">
        <v>0</v>
      </c>
      <c r="K106" s="157">
        <v>0</v>
      </c>
      <c r="L106" s="149">
        <v>10</v>
      </c>
      <c r="M106" s="151">
        <v>9149</v>
      </c>
    </row>
    <row r="107" spans="1:13" ht="14.25" thickBot="1">
      <c r="A107" s="20" t="s">
        <v>124</v>
      </c>
      <c r="B107" s="164">
        <v>19</v>
      </c>
      <c r="C107" s="165">
        <v>659</v>
      </c>
      <c r="D107" s="166">
        <f t="shared" si="16"/>
        <v>1995</v>
      </c>
      <c r="E107" s="165">
        <v>123</v>
      </c>
      <c r="F107" s="165">
        <v>0</v>
      </c>
      <c r="G107" s="165">
        <v>1259</v>
      </c>
      <c r="H107" s="165">
        <v>384</v>
      </c>
      <c r="I107" s="165">
        <v>178</v>
      </c>
      <c r="J107" s="165">
        <v>0</v>
      </c>
      <c r="K107" s="165">
        <v>0</v>
      </c>
      <c r="L107" s="165">
        <v>51</v>
      </c>
      <c r="M107" s="167">
        <v>4077</v>
      </c>
    </row>
  </sheetData>
  <sheetProtection/>
  <mergeCells count="5">
    <mergeCell ref="A2:A3"/>
    <mergeCell ref="M2:M3"/>
    <mergeCell ref="B2:B3"/>
    <mergeCell ref="C2:C3"/>
    <mergeCell ref="D2:L2"/>
  </mergeCells>
  <printOptions/>
  <pageMargins left="0.984251968503937" right="0.5511811023622047" top="0.8267716535433072" bottom="0.5905511811023623" header="0.5118110236220472" footer="0.4330708661417323"/>
  <pageSetup horizontalDpi="300" verticalDpi="300" orientation="portrait" paperSize="9" scale="94" r:id="rId3"/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zoomScaleNormal="85" zoomScaleSheetLayoutView="100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5" sqref="H65"/>
    </sheetView>
  </sheetViews>
  <sheetFormatPr defaultColWidth="9.00390625" defaultRowHeight="21" customHeight="1"/>
  <cols>
    <col min="1" max="1" width="14.50390625" style="8" customWidth="1"/>
    <col min="2" max="2" width="8.75390625" style="8" customWidth="1"/>
    <col min="3" max="10" width="8.125" style="8" customWidth="1"/>
    <col min="11" max="16384" width="9.00390625" style="8" customWidth="1"/>
  </cols>
  <sheetData>
    <row r="1" spans="1:10" ht="21" customHeight="1" thickBot="1">
      <c r="A1" s="7" t="s">
        <v>125</v>
      </c>
      <c r="J1" s="9" t="s">
        <v>242</v>
      </c>
    </row>
    <row r="2" spans="1:10" ht="27.75" customHeight="1">
      <c r="A2" s="313" t="s">
        <v>277</v>
      </c>
      <c r="B2" s="315" t="s">
        <v>29</v>
      </c>
      <c r="C2" s="310" t="s">
        <v>126</v>
      </c>
      <c r="D2" s="310"/>
      <c r="E2" s="310"/>
      <c r="F2" s="310"/>
      <c r="G2" s="310"/>
      <c r="H2" s="310"/>
      <c r="I2" s="310"/>
      <c r="J2" s="312"/>
    </row>
    <row r="3" spans="1:10" ht="59.25" customHeight="1" thickBot="1">
      <c r="A3" s="314"/>
      <c r="B3" s="316"/>
      <c r="C3" s="22" t="s">
        <v>127</v>
      </c>
      <c r="D3" s="23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4" t="s">
        <v>128</v>
      </c>
    </row>
    <row r="4" spans="1:10" ht="19.5" customHeight="1" thickBot="1">
      <c r="A4" s="11" t="s">
        <v>29</v>
      </c>
      <c r="B4" s="174">
        <f>B5+B15+B25+B36+B41+B54+B71+B84+B91+B98+B105</f>
        <v>703689</v>
      </c>
      <c r="C4" s="143">
        <f>C5+C15+C25+C36+C41+C54+C71+C84+C91+C98+C105</f>
        <v>54481</v>
      </c>
      <c r="D4" s="175">
        <f aca="true" t="shared" si="0" ref="D4:J4">D5+D15+D25+D36+D41+D54+D71+D84+D91+D98+D105</f>
        <v>322643</v>
      </c>
      <c r="E4" s="175">
        <f t="shared" si="0"/>
        <v>93674</v>
      </c>
      <c r="F4" s="175">
        <f t="shared" si="0"/>
        <v>63375</v>
      </c>
      <c r="G4" s="175">
        <f t="shared" si="0"/>
        <v>111567</v>
      </c>
      <c r="H4" s="175">
        <f t="shared" si="0"/>
        <v>29206</v>
      </c>
      <c r="I4" s="175">
        <f t="shared" si="0"/>
        <v>25615</v>
      </c>
      <c r="J4" s="176">
        <f t="shared" si="0"/>
        <v>3128</v>
      </c>
    </row>
    <row r="5" spans="1:10" ht="13.5">
      <c r="A5" s="68" t="s">
        <v>30</v>
      </c>
      <c r="B5" s="177">
        <f>SUM(B6:B14)</f>
        <v>38098</v>
      </c>
      <c r="C5" s="146">
        <f>SUM(C6:C14)</f>
        <v>2413</v>
      </c>
      <c r="D5" s="146">
        <f>SUM(D6:D14)</f>
        <v>9494</v>
      </c>
      <c r="E5" s="146">
        <f aca="true" t="shared" si="1" ref="E5:J5">SUM(E6:E14)</f>
        <v>3855</v>
      </c>
      <c r="F5" s="146">
        <f t="shared" si="1"/>
        <v>6053</v>
      </c>
      <c r="G5" s="146">
        <f t="shared" si="1"/>
        <v>11750</v>
      </c>
      <c r="H5" s="146">
        <f t="shared" si="1"/>
        <v>3904</v>
      </c>
      <c r="I5" s="146">
        <f t="shared" si="1"/>
        <v>520</v>
      </c>
      <c r="J5" s="147">
        <f t="shared" si="1"/>
        <v>109</v>
      </c>
    </row>
    <row r="6" spans="1:10" ht="13.5">
      <c r="A6" s="12" t="s">
        <v>31</v>
      </c>
      <c r="B6" s="178">
        <f>SUM(C6:J6)</f>
        <v>2627</v>
      </c>
      <c r="C6" s="179">
        <v>691</v>
      </c>
      <c r="D6" s="149">
        <v>859</v>
      </c>
      <c r="E6" s="149">
        <v>258</v>
      </c>
      <c r="F6" s="149">
        <v>109</v>
      </c>
      <c r="G6" s="149">
        <v>122</v>
      </c>
      <c r="H6" s="149">
        <v>542</v>
      </c>
      <c r="I6" s="149">
        <v>42</v>
      </c>
      <c r="J6" s="151">
        <v>4</v>
      </c>
    </row>
    <row r="7" spans="1:10" ht="13.5">
      <c r="A7" s="12" t="s">
        <v>281</v>
      </c>
      <c r="B7" s="178">
        <f>SUM(C7:J7)</f>
        <v>1445</v>
      </c>
      <c r="C7" s="179">
        <v>0</v>
      </c>
      <c r="D7" s="149">
        <v>511</v>
      </c>
      <c r="E7" s="149">
        <v>378</v>
      </c>
      <c r="F7" s="149">
        <v>69</v>
      </c>
      <c r="G7" s="149">
        <v>447</v>
      </c>
      <c r="H7" s="149">
        <v>3</v>
      </c>
      <c r="I7" s="149">
        <v>19</v>
      </c>
      <c r="J7" s="151">
        <v>18</v>
      </c>
    </row>
    <row r="8" spans="1:10" ht="13.5">
      <c r="A8" s="12" t="s">
        <v>32</v>
      </c>
      <c r="B8" s="178">
        <f aca="true" t="shared" si="2" ref="B8:B14">SUM(C8:J8)</f>
        <v>630</v>
      </c>
      <c r="C8" s="179">
        <v>223</v>
      </c>
      <c r="D8" s="149">
        <v>98</v>
      </c>
      <c r="E8" s="149">
        <v>104</v>
      </c>
      <c r="F8" s="149">
        <v>42</v>
      </c>
      <c r="G8" s="149">
        <v>143</v>
      </c>
      <c r="H8" s="149">
        <v>19</v>
      </c>
      <c r="I8" s="149">
        <v>1</v>
      </c>
      <c r="J8" s="151">
        <v>0</v>
      </c>
    </row>
    <row r="9" spans="1:10" ht="13.5">
      <c r="A9" s="12" t="s">
        <v>33</v>
      </c>
      <c r="B9" s="178">
        <f t="shared" si="2"/>
        <v>3283</v>
      </c>
      <c r="C9" s="179">
        <v>177</v>
      </c>
      <c r="D9" s="149">
        <v>1043</v>
      </c>
      <c r="E9" s="149">
        <v>192</v>
      </c>
      <c r="F9" s="149">
        <v>66</v>
      </c>
      <c r="G9" s="149">
        <v>1803</v>
      </c>
      <c r="H9" s="149">
        <v>1</v>
      </c>
      <c r="I9" s="149">
        <v>1</v>
      </c>
      <c r="J9" s="151">
        <v>0</v>
      </c>
    </row>
    <row r="10" spans="1:10" ht="13.5">
      <c r="A10" s="12" t="s">
        <v>34</v>
      </c>
      <c r="B10" s="178">
        <f t="shared" si="2"/>
        <v>8979</v>
      </c>
      <c r="C10" s="179">
        <v>313</v>
      </c>
      <c r="D10" s="149">
        <v>855</v>
      </c>
      <c r="E10" s="149">
        <v>573</v>
      </c>
      <c r="F10" s="149">
        <v>4419</v>
      </c>
      <c r="G10" s="149">
        <v>2720</v>
      </c>
      <c r="H10" s="149">
        <v>37</v>
      </c>
      <c r="I10" s="149">
        <v>55</v>
      </c>
      <c r="J10" s="151">
        <v>7</v>
      </c>
    </row>
    <row r="11" spans="1:10" ht="13.5">
      <c r="A11" s="12" t="s">
        <v>35</v>
      </c>
      <c r="B11" s="178">
        <f t="shared" si="2"/>
        <v>5100</v>
      </c>
      <c r="C11" s="179">
        <v>106</v>
      </c>
      <c r="D11" s="149">
        <v>1797</v>
      </c>
      <c r="E11" s="149">
        <v>744</v>
      </c>
      <c r="F11" s="149">
        <v>411</v>
      </c>
      <c r="G11" s="149">
        <v>1825</v>
      </c>
      <c r="H11" s="149">
        <v>16</v>
      </c>
      <c r="I11" s="149">
        <v>154</v>
      </c>
      <c r="J11" s="151">
        <v>47</v>
      </c>
    </row>
    <row r="12" spans="1:10" ht="13.5">
      <c r="A12" s="12" t="s">
        <v>36</v>
      </c>
      <c r="B12" s="178">
        <f t="shared" si="2"/>
        <v>10197</v>
      </c>
      <c r="C12" s="179">
        <v>81</v>
      </c>
      <c r="D12" s="149">
        <v>1403</v>
      </c>
      <c r="E12" s="149">
        <v>1191</v>
      </c>
      <c r="F12" s="149">
        <v>607</v>
      </c>
      <c r="G12" s="149">
        <v>4013</v>
      </c>
      <c r="H12" s="149">
        <v>2692</v>
      </c>
      <c r="I12" s="149">
        <v>181</v>
      </c>
      <c r="J12" s="151">
        <v>29</v>
      </c>
    </row>
    <row r="13" spans="1:10" ht="13.5">
      <c r="A13" s="12" t="s">
        <v>37</v>
      </c>
      <c r="B13" s="178">
        <f t="shared" si="2"/>
        <v>5607</v>
      </c>
      <c r="C13" s="179">
        <v>811</v>
      </c>
      <c r="D13" s="149">
        <v>2741</v>
      </c>
      <c r="E13" s="149">
        <v>410</v>
      </c>
      <c r="F13" s="149">
        <v>303</v>
      </c>
      <c r="G13" s="149">
        <v>677</v>
      </c>
      <c r="H13" s="149">
        <v>594</v>
      </c>
      <c r="I13" s="149">
        <v>67</v>
      </c>
      <c r="J13" s="151">
        <v>4</v>
      </c>
    </row>
    <row r="14" spans="1:10" ht="13.5">
      <c r="A14" s="69" t="s">
        <v>38</v>
      </c>
      <c r="B14" s="180">
        <f t="shared" si="2"/>
        <v>230</v>
      </c>
      <c r="C14" s="179">
        <v>11</v>
      </c>
      <c r="D14" s="149">
        <v>187</v>
      </c>
      <c r="E14" s="149">
        <v>5</v>
      </c>
      <c r="F14" s="149">
        <v>27</v>
      </c>
      <c r="G14" s="149">
        <v>0</v>
      </c>
      <c r="H14" s="149">
        <v>0</v>
      </c>
      <c r="I14" s="149">
        <v>0</v>
      </c>
      <c r="J14" s="151">
        <v>0</v>
      </c>
    </row>
    <row r="15" spans="1:10" ht="13.5">
      <c r="A15" s="70" t="s">
        <v>39</v>
      </c>
      <c r="B15" s="181">
        <f>SUM(B16:B24)</f>
        <v>41153</v>
      </c>
      <c r="C15" s="182">
        <f>SUM(C16:C24)</f>
        <v>5023</v>
      </c>
      <c r="D15" s="154">
        <f aca="true" t="shared" si="3" ref="D15:J15">SUM(D16:D24)</f>
        <v>14550</v>
      </c>
      <c r="E15" s="154">
        <f t="shared" si="3"/>
        <v>5030</v>
      </c>
      <c r="F15" s="154">
        <f t="shared" si="3"/>
        <v>5019</v>
      </c>
      <c r="G15" s="154">
        <f t="shared" si="3"/>
        <v>7911</v>
      </c>
      <c r="H15" s="154">
        <f t="shared" si="3"/>
        <v>2336</v>
      </c>
      <c r="I15" s="154">
        <f t="shared" si="3"/>
        <v>1239</v>
      </c>
      <c r="J15" s="183">
        <f t="shared" si="3"/>
        <v>45</v>
      </c>
    </row>
    <row r="16" spans="1:10" ht="13.5">
      <c r="A16" s="12" t="s">
        <v>276</v>
      </c>
      <c r="B16" s="178">
        <f>SUM(C16:J16)</f>
        <v>8193</v>
      </c>
      <c r="C16" s="179">
        <v>228</v>
      </c>
      <c r="D16" s="149">
        <v>2488</v>
      </c>
      <c r="E16" s="149">
        <v>1679</v>
      </c>
      <c r="F16" s="149">
        <v>535</v>
      </c>
      <c r="G16" s="149">
        <v>1570</v>
      </c>
      <c r="H16" s="149">
        <v>1513</v>
      </c>
      <c r="I16" s="149">
        <v>149</v>
      </c>
      <c r="J16" s="151">
        <v>31</v>
      </c>
    </row>
    <row r="17" spans="1:10" ht="13.5">
      <c r="A17" s="12" t="s">
        <v>41</v>
      </c>
      <c r="B17" s="178">
        <f aca="true" t="shared" si="4" ref="B17:B24">SUM(C17:J17)</f>
        <v>5040</v>
      </c>
      <c r="C17" s="179">
        <v>1884</v>
      </c>
      <c r="D17" s="149">
        <v>2523</v>
      </c>
      <c r="E17" s="149">
        <v>250</v>
      </c>
      <c r="F17" s="149">
        <v>176</v>
      </c>
      <c r="G17" s="149">
        <v>135</v>
      </c>
      <c r="H17" s="149">
        <v>13</v>
      </c>
      <c r="I17" s="149">
        <v>59</v>
      </c>
      <c r="J17" s="184" t="s">
        <v>290</v>
      </c>
    </row>
    <row r="18" spans="1:10" ht="13.5">
      <c r="A18" s="12" t="s">
        <v>42</v>
      </c>
      <c r="B18" s="178">
        <f t="shared" si="4"/>
        <v>7250</v>
      </c>
      <c r="C18" s="179">
        <v>161</v>
      </c>
      <c r="D18" s="149">
        <v>669</v>
      </c>
      <c r="E18" s="149">
        <v>462</v>
      </c>
      <c r="F18" s="149">
        <v>3496</v>
      </c>
      <c r="G18" s="149">
        <v>2425</v>
      </c>
      <c r="H18" s="149">
        <v>1</v>
      </c>
      <c r="I18" s="149">
        <v>27</v>
      </c>
      <c r="J18" s="151">
        <v>9</v>
      </c>
    </row>
    <row r="19" spans="1:10" ht="13.5">
      <c r="A19" s="12" t="s">
        <v>43</v>
      </c>
      <c r="B19" s="178">
        <f t="shared" si="4"/>
        <v>9966</v>
      </c>
      <c r="C19" s="179">
        <v>1406</v>
      </c>
      <c r="D19" s="149">
        <v>4608</v>
      </c>
      <c r="E19" s="149">
        <v>1242</v>
      </c>
      <c r="F19" s="149">
        <v>308</v>
      </c>
      <c r="G19" s="149">
        <v>1798</v>
      </c>
      <c r="H19" s="149">
        <v>502</v>
      </c>
      <c r="I19" s="149">
        <v>100</v>
      </c>
      <c r="J19" s="151">
        <v>2</v>
      </c>
    </row>
    <row r="20" spans="1:10" ht="13.5">
      <c r="A20" s="12" t="s">
        <v>44</v>
      </c>
      <c r="B20" s="178">
        <f t="shared" si="4"/>
        <v>217</v>
      </c>
      <c r="C20" s="179">
        <v>14</v>
      </c>
      <c r="D20" s="149">
        <v>138</v>
      </c>
      <c r="E20" s="149">
        <v>40</v>
      </c>
      <c r="F20" s="149">
        <v>2</v>
      </c>
      <c r="G20" s="149">
        <v>23</v>
      </c>
      <c r="H20" s="149">
        <v>0</v>
      </c>
      <c r="I20" s="149">
        <v>0</v>
      </c>
      <c r="J20" s="151">
        <v>0</v>
      </c>
    </row>
    <row r="21" spans="1:10" ht="13.5">
      <c r="A21" s="12" t="s">
        <v>45</v>
      </c>
      <c r="B21" s="178">
        <f t="shared" si="4"/>
        <v>1875</v>
      </c>
      <c r="C21" s="179">
        <v>315</v>
      </c>
      <c r="D21" s="149">
        <v>1009</v>
      </c>
      <c r="E21" s="149">
        <v>383</v>
      </c>
      <c r="F21" s="149">
        <v>36</v>
      </c>
      <c r="G21" s="149">
        <v>106</v>
      </c>
      <c r="H21" s="149">
        <v>5</v>
      </c>
      <c r="I21" s="149">
        <v>21</v>
      </c>
      <c r="J21" s="151">
        <v>0</v>
      </c>
    </row>
    <row r="22" spans="1:10" ht="13.5">
      <c r="A22" s="12" t="s">
        <v>46</v>
      </c>
      <c r="B22" s="178">
        <f t="shared" si="4"/>
        <v>2840</v>
      </c>
      <c r="C22" s="179">
        <v>269</v>
      </c>
      <c r="D22" s="149">
        <v>482</v>
      </c>
      <c r="E22" s="149">
        <v>414</v>
      </c>
      <c r="F22" s="149">
        <v>164</v>
      </c>
      <c r="G22" s="149">
        <v>824</v>
      </c>
      <c r="H22" s="149">
        <v>21</v>
      </c>
      <c r="I22" s="149">
        <v>663</v>
      </c>
      <c r="J22" s="151">
        <v>3</v>
      </c>
    </row>
    <row r="23" spans="1:10" ht="13.5">
      <c r="A23" s="12" t="s">
        <v>47</v>
      </c>
      <c r="B23" s="178">
        <f t="shared" si="4"/>
        <v>1701</v>
      </c>
      <c r="C23" s="179">
        <v>238</v>
      </c>
      <c r="D23" s="149">
        <v>839</v>
      </c>
      <c r="E23" s="149">
        <v>117</v>
      </c>
      <c r="F23" s="149">
        <v>102</v>
      </c>
      <c r="G23" s="149">
        <v>371</v>
      </c>
      <c r="H23" s="149">
        <v>0</v>
      </c>
      <c r="I23" s="149">
        <v>34</v>
      </c>
      <c r="J23" s="151">
        <v>0</v>
      </c>
    </row>
    <row r="24" spans="1:10" ht="13.5">
      <c r="A24" s="69" t="s">
        <v>48</v>
      </c>
      <c r="B24" s="178">
        <f t="shared" si="4"/>
        <v>4071</v>
      </c>
      <c r="C24" s="185">
        <v>508</v>
      </c>
      <c r="D24" s="160">
        <v>1794</v>
      </c>
      <c r="E24" s="160">
        <v>443</v>
      </c>
      <c r="F24" s="160">
        <v>200</v>
      </c>
      <c r="G24" s="160">
        <v>659</v>
      </c>
      <c r="H24" s="160">
        <v>281</v>
      </c>
      <c r="I24" s="160">
        <v>186</v>
      </c>
      <c r="J24" s="186">
        <v>0</v>
      </c>
    </row>
    <row r="25" spans="1:10" ht="13.5">
      <c r="A25" s="13" t="s">
        <v>49</v>
      </c>
      <c r="B25" s="187">
        <f>SUM(B26:B35)</f>
        <v>146890</v>
      </c>
      <c r="C25" s="182">
        <f>SUM(C26:C35)</f>
        <v>3473</v>
      </c>
      <c r="D25" s="154">
        <f aca="true" t="shared" si="5" ref="D25:J25">SUM(D26:D35)</f>
        <v>72731</v>
      </c>
      <c r="E25" s="154">
        <f t="shared" si="5"/>
        <v>20017</v>
      </c>
      <c r="F25" s="154">
        <f t="shared" si="5"/>
        <v>10054</v>
      </c>
      <c r="G25" s="154">
        <f t="shared" si="5"/>
        <v>25166</v>
      </c>
      <c r="H25" s="154">
        <f t="shared" si="5"/>
        <v>5730</v>
      </c>
      <c r="I25" s="154">
        <f t="shared" si="5"/>
        <v>8623</v>
      </c>
      <c r="J25" s="183">
        <f t="shared" si="5"/>
        <v>1096</v>
      </c>
    </row>
    <row r="26" spans="1:10" ht="13.5">
      <c r="A26" s="12" t="s">
        <v>50</v>
      </c>
      <c r="B26" s="178">
        <f>SUM(C26:J26)</f>
        <v>11304</v>
      </c>
      <c r="C26" s="188">
        <v>44</v>
      </c>
      <c r="D26" s="149">
        <v>2636</v>
      </c>
      <c r="E26" s="149">
        <v>1254</v>
      </c>
      <c r="F26" s="149">
        <v>407</v>
      </c>
      <c r="G26" s="149">
        <v>3494</v>
      </c>
      <c r="H26" s="149">
        <v>1845</v>
      </c>
      <c r="I26" s="149">
        <v>1599</v>
      </c>
      <c r="J26" s="189">
        <v>25</v>
      </c>
    </row>
    <row r="27" spans="1:10" ht="13.5">
      <c r="A27" s="12" t="s">
        <v>51</v>
      </c>
      <c r="B27" s="178">
        <f aca="true" t="shared" si="6" ref="B27:B35">SUM(C27:J27)</f>
        <v>16095</v>
      </c>
      <c r="C27" s="188">
        <v>269</v>
      </c>
      <c r="D27" s="149">
        <v>6094</v>
      </c>
      <c r="E27" s="149">
        <v>3782</v>
      </c>
      <c r="F27" s="149">
        <v>1633</v>
      </c>
      <c r="G27" s="149">
        <v>3020</v>
      </c>
      <c r="H27" s="149">
        <v>265</v>
      </c>
      <c r="I27" s="149">
        <v>816</v>
      </c>
      <c r="J27" s="189">
        <v>216</v>
      </c>
    </row>
    <row r="28" spans="1:10" ht="13.5">
      <c r="A28" s="12" t="s">
        <v>52</v>
      </c>
      <c r="B28" s="178">
        <f t="shared" si="6"/>
        <v>32381</v>
      </c>
      <c r="C28" s="188">
        <v>1174</v>
      </c>
      <c r="D28" s="149">
        <v>16841</v>
      </c>
      <c r="E28" s="149">
        <v>2756</v>
      </c>
      <c r="F28" s="149">
        <v>990</v>
      </c>
      <c r="G28" s="149">
        <v>5424</v>
      </c>
      <c r="H28" s="149">
        <v>1523</v>
      </c>
      <c r="I28" s="149">
        <v>3487</v>
      </c>
      <c r="J28" s="189">
        <v>186</v>
      </c>
    </row>
    <row r="29" spans="1:10" ht="13.5">
      <c r="A29" s="12" t="s">
        <v>53</v>
      </c>
      <c r="B29" s="178">
        <f t="shared" si="6"/>
        <v>1501</v>
      </c>
      <c r="C29" s="188">
        <v>4</v>
      </c>
      <c r="D29" s="149">
        <v>536</v>
      </c>
      <c r="E29" s="149">
        <v>119</v>
      </c>
      <c r="F29" s="149">
        <v>343</v>
      </c>
      <c r="G29" s="149">
        <v>46</v>
      </c>
      <c r="H29" s="149">
        <v>330</v>
      </c>
      <c r="I29" s="149">
        <v>121</v>
      </c>
      <c r="J29" s="189">
        <v>2</v>
      </c>
    </row>
    <row r="30" spans="1:10" ht="13.5">
      <c r="A30" s="12" t="s">
        <v>54</v>
      </c>
      <c r="B30" s="178">
        <f t="shared" si="6"/>
        <v>11988</v>
      </c>
      <c r="C30" s="188">
        <v>354</v>
      </c>
      <c r="D30" s="149">
        <v>5330</v>
      </c>
      <c r="E30" s="149">
        <v>2881</v>
      </c>
      <c r="F30" s="149">
        <v>900</v>
      </c>
      <c r="G30" s="149">
        <v>1611</v>
      </c>
      <c r="H30" s="149">
        <v>272</v>
      </c>
      <c r="I30" s="149">
        <v>506</v>
      </c>
      <c r="J30" s="189">
        <v>134</v>
      </c>
    </row>
    <row r="31" spans="1:10" ht="13.5">
      <c r="A31" s="12" t="s">
        <v>55</v>
      </c>
      <c r="B31" s="178">
        <f t="shared" si="6"/>
        <v>30637</v>
      </c>
      <c r="C31" s="188">
        <v>578</v>
      </c>
      <c r="D31" s="149">
        <v>13502</v>
      </c>
      <c r="E31" s="149">
        <v>6367</v>
      </c>
      <c r="F31" s="149">
        <v>3345</v>
      </c>
      <c r="G31" s="149">
        <v>4854</v>
      </c>
      <c r="H31" s="149">
        <v>539</v>
      </c>
      <c r="I31" s="149">
        <v>1186</v>
      </c>
      <c r="J31" s="189">
        <v>266</v>
      </c>
    </row>
    <row r="32" spans="1:10" ht="13.5">
      <c r="A32" s="12" t="s">
        <v>56</v>
      </c>
      <c r="B32" s="178">
        <f t="shared" si="6"/>
        <v>6617</v>
      </c>
      <c r="C32" s="188">
        <v>118</v>
      </c>
      <c r="D32" s="149">
        <v>3823</v>
      </c>
      <c r="E32" s="149">
        <v>988</v>
      </c>
      <c r="F32" s="149">
        <v>369</v>
      </c>
      <c r="G32" s="149">
        <v>504</v>
      </c>
      <c r="H32" s="149">
        <v>286</v>
      </c>
      <c r="I32" s="149">
        <v>295</v>
      </c>
      <c r="J32" s="189">
        <v>234</v>
      </c>
    </row>
    <row r="33" spans="1:10" ht="13.5">
      <c r="A33" s="12" t="s">
        <v>57</v>
      </c>
      <c r="B33" s="178">
        <f t="shared" si="6"/>
        <v>25533</v>
      </c>
      <c r="C33" s="188">
        <v>381</v>
      </c>
      <c r="D33" s="149">
        <v>18680</v>
      </c>
      <c r="E33" s="149">
        <v>664</v>
      </c>
      <c r="F33" s="149">
        <v>404</v>
      </c>
      <c r="G33" s="149">
        <v>4925</v>
      </c>
      <c r="H33" s="149">
        <v>362</v>
      </c>
      <c r="I33" s="149">
        <v>117</v>
      </c>
      <c r="J33" s="189">
        <v>0</v>
      </c>
    </row>
    <row r="34" spans="1:10" ht="13.5">
      <c r="A34" s="12" t="s">
        <v>58</v>
      </c>
      <c r="B34" s="178">
        <f t="shared" si="6"/>
        <v>8726</v>
      </c>
      <c r="C34" s="188">
        <v>535</v>
      </c>
      <c r="D34" s="149">
        <v>3790</v>
      </c>
      <c r="E34" s="149">
        <v>969</v>
      </c>
      <c r="F34" s="149">
        <v>1544</v>
      </c>
      <c r="G34" s="149">
        <v>1099</v>
      </c>
      <c r="H34" s="149">
        <v>289</v>
      </c>
      <c r="I34" s="149">
        <v>467</v>
      </c>
      <c r="J34" s="189">
        <v>33</v>
      </c>
    </row>
    <row r="35" spans="1:10" ht="13.5">
      <c r="A35" s="69" t="s">
        <v>59</v>
      </c>
      <c r="B35" s="178">
        <f t="shared" si="6"/>
        <v>2108</v>
      </c>
      <c r="C35" s="185">
        <v>16</v>
      </c>
      <c r="D35" s="160">
        <v>1499</v>
      </c>
      <c r="E35" s="160">
        <v>237</v>
      </c>
      <c r="F35" s="160">
        <v>119</v>
      </c>
      <c r="G35" s="160">
        <v>189</v>
      </c>
      <c r="H35" s="160">
        <v>19</v>
      </c>
      <c r="I35" s="160">
        <v>29</v>
      </c>
      <c r="J35" s="186">
        <v>0</v>
      </c>
    </row>
    <row r="36" spans="1:10" ht="13.5">
      <c r="A36" s="13" t="s">
        <v>60</v>
      </c>
      <c r="B36" s="187">
        <f>SUM(B37:B40)</f>
        <v>48104</v>
      </c>
      <c r="C36" s="182">
        <f>SUM(C37:C40)</f>
        <v>1934</v>
      </c>
      <c r="D36" s="154">
        <f aca="true" t="shared" si="7" ref="D36:J36">SUM(D37:D40)</f>
        <v>19007</v>
      </c>
      <c r="E36" s="154">
        <f t="shared" si="7"/>
        <v>7972</v>
      </c>
      <c r="F36" s="154">
        <f t="shared" si="7"/>
        <v>3631</v>
      </c>
      <c r="G36" s="154">
        <f t="shared" si="7"/>
        <v>7609</v>
      </c>
      <c r="H36" s="154">
        <f t="shared" si="7"/>
        <v>2931</v>
      </c>
      <c r="I36" s="154">
        <f t="shared" si="7"/>
        <v>4625</v>
      </c>
      <c r="J36" s="183">
        <f t="shared" si="7"/>
        <v>395</v>
      </c>
    </row>
    <row r="37" spans="1:10" ht="13.5">
      <c r="A37" s="12" t="s">
        <v>61</v>
      </c>
      <c r="B37" s="178">
        <f>SUM(C37:J37)</f>
        <v>25184</v>
      </c>
      <c r="C37" s="188">
        <v>922</v>
      </c>
      <c r="D37" s="149">
        <v>9887</v>
      </c>
      <c r="E37" s="149">
        <v>3137</v>
      </c>
      <c r="F37" s="149">
        <v>1092</v>
      </c>
      <c r="G37" s="149">
        <v>4750</v>
      </c>
      <c r="H37" s="149">
        <v>2043</v>
      </c>
      <c r="I37" s="149">
        <v>3125</v>
      </c>
      <c r="J37" s="189">
        <v>228</v>
      </c>
    </row>
    <row r="38" spans="1:10" ht="13.5">
      <c r="A38" s="12" t="s">
        <v>62</v>
      </c>
      <c r="B38" s="178">
        <f>SUM(C38:J38)</f>
        <v>4050</v>
      </c>
      <c r="C38" s="188">
        <v>10</v>
      </c>
      <c r="D38" s="149">
        <v>2225</v>
      </c>
      <c r="E38" s="149">
        <v>646</v>
      </c>
      <c r="F38" s="149">
        <v>530</v>
      </c>
      <c r="G38" s="149">
        <v>334</v>
      </c>
      <c r="H38" s="149">
        <v>20</v>
      </c>
      <c r="I38" s="149">
        <v>285</v>
      </c>
      <c r="J38" s="189">
        <v>0</v>
      </c>
    </row>
    <row r="39" spans="1:10" s="14" customFormat="1" ht="13.5">
      <c r="A39" s="12" t="s">
        <v>63</v>
      </c>
      <c r="B39" s="178">
        <f>SUM(C39:J39)</f>
        <v>5900</v>
      </c>
      <c r="C39" s="188">
        <v>680</v>
      </c>
      <c r="D39" s="149">
        <v>2218</v>
      </c>
      <c r="E39" s="149">
        <v>552</v>
      </c>
      <c r="F39" s="149">
        <v>395</v>
      </c>
      <c r="G39" s="149">
        <v>768</v>
      </c>
      <c r="H39" s="149">
        <v>696</v>
      </c>
      <c r="I39" s="149">
        <v>591</v>
      </c>
      <c r="J39" s="189">
        <v>0</v>
      </c>
    </row>
    <row r="40" spans="1:10" ht="13.5">
      <c r="A40" s="69" t="s">
        <v>64</v>
      </c>
      <c r="B40" s="178">
        <f>SUM(C40:J40)</f>
        <v>12970</v>
      </c>
      <c r="C40" s="185">
        <v>322</v>
      </c>
      <c r="D40" s="160">
        <v>4677</v>
      </c>
      <c r="E40" s="160">
        <v>3637</v>
      </c>
      <c r="F40" s="160">
        <v>1614</v>
      </c>
      <c r="G40" s="160">
        <v>1757</v>
      </c>
      <c r="H40" s="160">
        <v>172</v>
      </c>
      <c r="I40" s="160">
        <v>624</v>
      </c>
      <c r="J40" s="186">
        <v>167</v>
      </c>
    </row>
    <row r="41" spans="1:10" ht="13.5">
      <c r="A41" s="13" t="s">
        <v>65</v>
      </c>
      <c r="B41" s="187">
        <f>SUM(B42:B53)</f>
        <v>123290</v>
      </c>
      <c r="C41" s="182">
        <f aca="true" t="shared" si="8" ref="C41:J41">SUM(C42:C53)</f>
        <v>13930</v>
      </c>
      <c r="D41" s="154">
        <f t="shared" si="8"/>
        <v>54084</v>
      </c>
      <c r="E41" s="154">
        <f t="shared" si="8"/>
        <v>15395</v>
      </c>
      <c r="F41" s="154">
        <f t="shared" si="8"/>
        <v>12466</v>
      </c>
      <c r="G41" s="154">
        <f t="shared" si="8"/>
        <v>17400</v>
      </c>
      <c r="H41" s="154">
        <f t="shared" si="8"/>
        <v>5510</v>
      </c>
      <c r="I41" s="154">
        <f t="shared" si="8"/>
        <v>4060</v>
      </c>
      <c r="J41" s="183">
        <f t="shared" si="8"/>
        <v>445</v>
      </c>
    </row>
    <row r="42" spans="1:10" ht="13.5">
      <c r="A42" s="21" t="s">
        <v>268</v>
      </c>
      <c r="B42" s="178">
        <f>SUM(C42:J42)</f>
        <v>22005</v>
      </c>
      <c r="C42" s="188">
        <v>2168</v>
      </c>
      <c r="D42" s="149">
        <v>9934</v>
      </c>
      <c r="E42" s="149">
        <v>3605</v>
      </c>
      <c r="F42" s="149">
        <v>2544</v>
      </c>
      <c r="G42" s="149">
        <v>2579</v>
      </c>
      <c r="H42" s="149">
        <v>445</v>
      </c>
      <c r="I42" s="149">
        <v>567</v>
      </c>
      <c r="J42" s="189">
        <v>163</v>
      </c>
    </row>
    <row r="43" spans="1:10" ht="13.5">
      <c r="A43" s="12" t="s">
        <v>267</v>
      </c>
      <c r="B43" s="178">
        <f aca="true" t="shared" si="9" ref="B43:B53">SUM(C43:J43)</f>
        <v>18142</v>
      </c>
      <c r="C43" s="188">
        <v>1569</v>
      </c>
      <c r="D43" s="149">
        <v>7563</v>
      </c>
      <c r="E43" s="149">
        <v>621</v>
      </c>
      <c r="F43" s="149">
        <v>1068</v>
      </c>
      <c r="G43" s="149">
        <v>4864</v>
      </c>
      <c r="H43" s="149">
        <v>1501</v>
      </c>
      <c r="I43" s="149">
        <v>949</v>
      </c>
      <c r="J43" s="189">
        <v>7</v>
      </c>
    </row>
    <row r="44" spans="1:10" ht="13.5">
      <c r="A44" s="56" t="s">
        <v>270</v>
      </c>
      <c r="B44" s="178">
        <f t="shared" si="9"/>
        <v>3923</v>
      </c>
      <c r="C44" s="188">
        <v>183</v>
      </c>
      <c r="D44" s="149">
        <v>2858</v>
      </c>
      <c r="E44" s="149">
        <v>209</v>
      </c>
      <c r="F44" s="149">
        <v>313</v>
      </c>
      <c r="G44" s="149">
        <v>360</v>
      </c>
      <c r="H44" s="149">
        <v>0</v>
      </c>
      <c r="I44" s="149">
        <v>0</v>
      </c>
      <c r="J44" s="189">
        <v>0</v>
      </c>
    </row>
    <row r="45" spans="1:10" ht="13.5">
      <c r="A45" s="12" t="s">
        <v>269</v>
      </c>
      <c r="B45" s="178">
        <f t="shared" si="9"/>
        <v>23750</v>
      </c>
      <c r="C45" s="188">
        <v>2920</v>
      </c>
      <c r="D45" s="149">
        <v>7659</v>
      </c>
      <c r="E45" s="149">
        <v>1474</v>
      </c>
      <c r="F45" s="149">
        <v>718</v>
      </c>
      <c r="G45" s="149">
        <v>6392</v>
      </c>
      <c r="H45" s="149">
        <v>2615</v>
      </c>
      <c r="I45" s="149">
        <v>1883</v>
      </c>
      <c r="J45" s="189">
        <v>89</v>
      </c>
    </row>
    <row r="46" spans="1:10" ht="13.5">
      <c r="A46" s="12" t="s">
        <v>66</v>
      </c>
      <c r="B46" s="178">
        <f t="shared" si="9"/>
        <v>2339</v>
      </c>
      <c r="C46" s="188">
        <v>1126</v>
      </c>
      <c r="D46" s="149">
        <v>775</v>
      </c>
      <c r="E46" s="149">
        <v>88</v>
      </c>
      <c r="F46" s="149">
        <v>122</v>
      </c>
      <c r="G46" s="149">
        <v>184</v>
      </c>
      <c r="H46" s="149">
        <v>36</v>
      </c>
      <c r="I46" s="149">
        <v>8</v>
      </c>
      <c r="J46" s="189">
        <v>0</v>
      </c>
    </row>
    <row r="47" spans="1:10" ht="13.5">
      <c r="A47" s="12" t="s">
        <v>67</v>
      </c>
      <c r="B47" s="178">
        <f t="shared" si="9"/>
        <v>2288</v>
      </c>
      <c r="C47" s="188">
        <v>2013</v>
      </c>
      <c r="D47" s="149">
        <v>0</v>
      </c>
      <c r="E47" s="149">
        <v>0</v>
      </c>
      <c r="F47" s="149">
        <v>131</v>
      </c>
      <c r="G47" s="149">
        <v>144</v>
      </c>
      <c r="H47" s="149">
        <v>0</v>
      </c>
      <c r="I47" s="149">
        <v>0</v>
      </c>
      <c r="J47" s="189">
        <v>0</v>
      </c>
    </row>
    <row r="48" spans="1:10" ht="13.5">
      <c r="A48" s="12" t="s">
        <v>68</v>
      </c>
      <c r="B48" s="178">
        <f t="shared" si="9"/>
        <v>14656</v>
      </c>
      <c r="C48" s="188">
        <v>1074</v>
      </c>
      <c r="D48" s="149">
        <v>7973</v>
      </c>
      <c r="E48" s="149">
        <v>4630</v>
      </c>
      <c r="F48" s="149">
        <v>545</v>
      </c>
      <c r="G48" s="149">
        <v>216</v>
      </c>
      <c r="H48" s="149">
        <v>36</v>
      </c>
      <c r="I48" s="149">
        <v>86</v>
      </c>
      <c r="J48" s="189">
        <v>96</v>
      </c>
    </row>
    <row r="49" spans="1:10" ht="13.5">
      <c r="A49" s="12" t="s">
        <v>69</v>
      </c>
      <c r="B49" s="178">
        <f t="shared" si="9"/>
        <v>13001</v>
      </c>
      <c r="C49" s="188">
        <v>285</v>
      </c>
      <c r="D49" s="149">
        <v>9638</v>
      </c>
      <c r="E49" s="149">
        <v>1138</v>
      </c>
      <c r="F49" s="149">
        <v>727</v>
      </c>
      <c r="G49" s="149">
        <v>847</v>
      </c>
      <c r="H49" s="149">
        <v>89</v>
      </c>
      <c r="I49" s="149">
        <v>276</v>
      </c>
      <c r="J49" s="189">
        <v>1</v>
      </c>
    </row>
    <row r="50" spans="1:10" ht="13.5">
      <c r="A50" s="12" t="s">
        <v>70</v>
      </c>
      <c r="B50" s="178">
        <f t="shared" si="9"/>
        <v>697</v>
      </c>
      <c r="C50" s="188">
        <v>318</v>
      </c>
      <c r="D50" s="149">
        <v>379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89">
        <v>0</v>
      </c>
    </row>
    <row r="51" spans="1:10" ht="13.5">
      <c r="A51" s="12" t="s">
        <v>71</v>
      </c>
      <c r="B51" s="178">
        <f t="shared" si="9"/>
        <v>13315</v>
      </c>
      <c r="C51" s="188">
        <v>933</v>
      </c>
      <c r="D51" s="149">
        <v>5001</v>
      </c>
      <c r="E51" s="149">
        <v>2383</v>
      </c>
      <c r="F51" s="149">
        <v>3278</v>
      </c>
      <c r="G51" s="149">
        <v>1304</v>
      </c>
      <c r="H51" s="149">
        <v>104</v>
      </c>
      <c r="I51" s="149">
        <v>224</v>
      </c>
      <c r="J51" s="189">
        <v>88</v>
      </c>
    </row>
    <row r="52" spans="1:10" ht="13.5">
      <c r="A52" s="12" t="s">
        <v>72</v>
      </c>
      <c r="B52" s="178">
        <f t="shared" si="9"/>
        <v>5868</v>
      </c>
      <c r="C52" s="188">
        <v>684</v>
      </c>
      <c r="D52" s="149">
        <v>1304</v>
      </c>
      <c r="E52" s="149">
        <v>145</v>
      </c>
      <c r="F52" s="149">
        <v>2855</v>
      </c>
      <c r="G52" s="149">
        <v>163</v>
      </c>
      <c r="H52" s="149">
        <v>666</v>
      </c>
      <c r="I52" s="149">
        <v>50</v>
      </c>
      <c r="J52" s="189">
        <v>1</v>
      </c>
    </row>
    <row r="53" spans="1:10" ht="14.25" thickBot="1">
      <c r="A53" s="20" t="s">
        <v>73</v>
      </c>
      <c r="B53" s="190">
        <f t="shared" si="9"/>
        <v>3306</v>
      </c>
      <c r="C53" s="191">
        <v>657</v>
      </c>
      <c r="D53" s="165">
        <v>1000</v>
      </c>
      <c r="E53" s="165">
        <v>1102</v>
      </c>
      <c r="F53" s="165">
        <v>165</v>
      </c>
      <c r="G53" s="165">
        <v>347</v>
      </c>
      <c r="H53" s="165">
        <v>18</v>
      </c>
      <c r="I53" s="165">
        <v>17</v>
      </c>
      <c r="J53" s="192">
        <v>0</v>
      </c>
    </row>
    <row r="54" spans="1:10" ht="13.5">
      <c r="A54" s="70" t="s">
        <v>74</v>
      </c>
      <c r="B54" s="181">
        <f>SUM(B55:B70)</f>
        <v>119832</v>
      </c>
      <c r="C54" s="193">
        <f aca="true" t="shared" si="10" ref="C54:J54">SUM(C55:C70)</f>
        <v>8478</v>
      </c>
      <c r="D54" s="155">
        <f t="shared" si="10"/>
        <v>66567</v>
      </c>
      <c r="E54" s="155">
        <f t="shared" si="10"/>
        <v>17176</v>
      </c>
      <c r="F54" s="155">
        <f t="shared" si="10"/>
        <v>7545</v>
      </c>
      <c r="G54" s="155">
        <f t="shared" si="10"/>
        <v>14988</v>
      </c>
      <c r="H54" s="155">
        <f t="shared" si="10"/>
        <v>2116</v>
      </c>
      <c r="I54" s="155">
        <f t="shared" si="10"/>
        <v>2667</v>
      </c>
      <c r="J54" s="194">
        <f t="shared" si="10"/>
        <v>295</v>
      </c>
    </row>
    <row r="55" spans="1:10" ht="13.5">
      <c r="A55" s="12" t="s">
        <v>75</v>
      </c>
      <c r="B55" s="178">
        <f>SUM(C55:J55)</f>
        <v>6547</v>
      </c>
      <c r="C55" s="195">
        <v>835</v>
      </c>
      <c r="D55" s="149">
        <v>2527</v>
      </c>
      <c r="E55" s="149">
        <v>842</v>
      </c>
      <c r="F55" s="149">
        <v>317</v>
      </c>
      <c r="G55" s="149">
        <v>1477</v>
      </c>
      <c r="H55" s="149">
        <v>165</v>
      </c>
      <c r="I55" s="149">
        <v>383</v>
      </c>
      <c r="J55" s="189">
        <v>1</v>
      </c>
    </row>
    <row r="56" spans="1:10" ht="13.5">
      <c r="A56" s="12" t="s">
        <v>76</v>
      </c>
      <c r="B56" s="178">
        <f aca="true" t="shared" si="11" ref="B56:B70">SUM(C56:J56)</f>
        <v>6046</v>
      </c>
      <c r="C56" s="195">
        <v>255</v>
      </c>
      <c r="D56" s="149">
        <v>3172</v>
      </c>
      <c r="E56" s="149">
        <v>1283</v>
      </c>
      <c r="F56" s="149">
        <v>440</v>
      </c>
      <c r="G56" s="149">
        <v>551</v>
      </c>
      <c r="H56" s="149">
        <v>173</v>
      </c>
      <c r="I56" s="149">
        <v>172</v>
      </c>
      <c r="J56" s="189">
        <v>0</v>
      </c>
    </row>
    <row r="57" spans="1:10" ht="13.5">
      <c r="A57" s="12" t="s">
        <v>77</v>
      </c>
      <c r="B57" s="178">
        <f t="shared" si="11"/>
        <v>392</v>
      </c>
      <c r="C57" s="195">
        <v>255</v>
      </c>
      <c r="D57" s="149">
        <v>105</v>
      </c>
      <c r="E57" s="149">
        <v>6</v>
      </c>
      <c r="F57" s="149">
        <v>1</v>
      </c>
      <c r="G57" s="149">
        <v>0</v>
      </c>
      <c r="H57" s="149">
        <v>0</v>
      </c>
      <c r="I57" s="149">
        <v>5</v>
      </c>
      <c r="J57" s="189">
        <v>20</v>
      </c>
    </row>
    <row r="58" spans="1:10" ht="13.5">
      <c r="A58" s="12" t="s">
        <v>78</v>
      </c>
      <c r="B58" s="178">
        <f t="shared" si="11"/>
        <v>32741</v>
      </c>
      <c r="C58" s="195">
        <v>1429</v>
      </c>
      <c r="D58" s="149">
        <v>19336</v>
      </c>
      <c r="E58" s="149">
        <v>4785</v>
      </c>
      <c r="F58" s="149">
        <v>2812</v>
      </c>
      <c r="G58" s="149">
        <v>2971</v>
      </c>
      <c r="H58" s="149">
        <v>587</v>
      </c>
      <c r="I58" s="149">
        <v>641</v>
      </c>
      <c r="J58" s="189">
        <v>180</v>
      </c>
    </row>
    <row r="59" spans="1:10" ht="13.5">
      <c r="A59" s="12" t="s">
        <v>79</v>
      </c>
      <c r="B59" s="178">
        <f t="shared" si="11"/>
        <v>1522</v>
      </c>
      <c r="C59" s="195">
        <v>415</v>
      </c>
      <c r="D59" s="149">
        <v>490</v>
      </c>
      <c r="E59" s="149">
        <v>37</v>
      </c>
      <c r="F59" s="149">
        <v>88</v>
      </c>
      <c r="G59" s="149">
        <v>289</v>
      </c>
      <c r="H59" s="149">
        <v>164</v>
      </c>
      <c r="I59" s="149">
        <v>39</v>
      </c>
      <c r="J59" s="189">
        <v>0</v>
      </c>
    </row>
    <row r="60" spans="1:10" ht="13.5">
      <c r="A60" s="12" t="s">
        <v>80</v>
      </c>
      <c r="B60" s="178">
        <f t="shared" si="11"/>
        <v>2078</v>
      </c>
      <c r="C60" s="195">
        <v>488</v>
      </c>
      <c r="D60" s="149">
        <v>1140</v>
      </c>
      <c r="E60" s="149">
        <v>158</v>
      </c>
      <c r="F60" s="149">
        <v>99</v>
      </c>
      <c r="G60" s="149">
        <v>137</v>
      </c>
      <c r="H60" s="149">
        <v>37</v>
      </c>
      <c r="I60" s="149">
        <v>19</v>
      </c>
      <c r="J60" s="189">
        <v>0</v>
      </c>
    </row>
    <row r="61" spans="1:10" ht="13.5">
      <c r="A61" s="12" t="s">
        <v>81</v>
      </c>
      <c r="B61" s="178">
        <f t="shared" si="11"/>
        <v>9208</v>
      </c>
      <c r="C61" s="195">
        <v>275</v>
      </c>
      <c r="D61" s="149">
        <v>5169</v>
      </c>
      <c r="E61" s="149">
        <v>762</v>
      </c>
      <c r="F61" s="149">
        <v>613</v>
      </c>
      <c r="G61" s="149">
        <v>1826</v>
      </c>
      <c r="H61" s="149">
        <v>176</v>
      </c>
      <c r="I61" s="149">
        <v>299</v>
      </c>
      <c r="J61" s="189">
        <v>88</v>
      </c>
    </row>
    <row r="62" spans="1:10" ht="13.5">
      <c r="A62" s="12" t="s">
        <v>82</v>
      </c>
      <c r="B62" s="178">
        <f t="shared" si="11"/>
        <v>8857</v>
      </c>
      <c r="C62" s="195">
        <v>529</v>
      </c>
      <c r="D62" s="149">
        <v>6426</v>
      </c>
      <c r="E62" s="149">
        <v>739</v>
      </c>
      <c r="F62" s="149">
        <v>563</v>
      </c>
      <c r="G62" s="149">
        <v>410</v>
      </c>
      <c r="H62" s="149">
        <v>68</v>
      </c>
      <c r="I62" s="149">
        <v>121</v>
      </c>
      <c r="J62" s="189">
        <v>1</v>
      </c>
    </row>
    <row r="63" spans="1:10" ht="13.5">
      <c r="A63" s="12" t="s">
        <v>83</v>
      </c>
      <c r="B63" s="178">
        <f t="shared" si="11"/>
        <v>22168</v>
      </c>
      <c r="C63" s="195">
        <v>565</v>
      </c>
      <c r="D63" s="149">
        <v>12180</v>
      </c>
      <c r="E63" s="149">
        <v>5031</v>
      </c>
      <c r="F63" s="149">
        <v>1338</v>
      </c>
      <c r="G63" s="149">
        <v>2569</v>
      </c>
      <c r="H63" s="149">
        <v>127</v>
      </c>
      <c r="I63" s="149">
        <v>357</v>
      </c>
      <c r="J63" s="189">
        <v>1</v>
      </c>
    </row>
    <row r="64" spans="1:10" ht="13.5">
      <c r="A64" s="12" t="s">
        <v>84</v>
      </c>
      <c r="B64" s="178">
        <f>SUM(C64:J64)</f>
        <v>3424</v>
      </c>
      <c r="C64" s="195">
        <v>1454</v>
      </c>
      <c r="D64" s="149">
        <v>1158</v>
      </c>
      <c r="E64" s="149">
        <v>126</v>
      </c>
      <c r="F64" s="149">
        <v>104</v>
      </c>
      <c r="G64" s="149">
        <v>272</v>
      </c>
      <c r="H64" s="149">
        <v>13</v>
      </c>
      <c r="I64" s="149">
        <v>297</v>
      </c>
      <c r="J64" s="189">
        <v>0</v>
      </c>
    </row>
    <row r="65" spans="1:10" ht="13.5">
      <c r="A65" s="12" t="s">
        <v>85</v>
      </c>
      <c r="B65" s="178">
        <f t="shared" si="11"/>
        <v>3731</v>
      </c>
      <c r="C65" s="195">
        <v>473</v>
      </c>
      <c r="D65" s="149">
        <v>1163</v>
      </c>
      <c r="E65" s="149">
        <v>185</v>
      </c>
      <c r="F65" s="149">
        <v>142</v>
      </c>
      <c r="G65" s="149">
        <v>1763</v>
      </c>
      <c r="H65" s="149">
        <v>2</v>
      </c>
      <c r="I65" s="149">
        <v>3</v>
      </c>
      <c r="J65" s="189">
        <v>0</v>
      </c>
    </row>
    <row r="66" spans="1:10" ht="13.5">
      <c r="A66" s="12" t="s">
        <v>86</v>
      </c>
      <c r="B66" s="178">
        <f t="shared" si="11"/>
        <v>6228</v>
      </c>
      <c r="C66" s="195">
        <v>159</v>
      </c>
      <c r="D66" s="149">
        <v>3675</v>
      </c>
      <c r="E66" s="149">
        <v>1164</v>
      </c>
      <c r="F66" s="149">
        <v>398</v>
      </c>
      <c r="G66" s="149">
        <v>607</v>
      </c>
      <c r="H66" s="149">
        <v>203</v>
      </c>
      <c r="I66" s="149">
        <v>21</v>
      </c>
      <c r="J66" s="189">
        <v>1</v>
      </c>
    </row>
    <row r="67" spans="1:10" ht="13.5">
      <c r="A67" s="12" t="s">
        <v>87</v>
      </c>
      <c r="B67" s="178">
        <f t="shared" si="11"/>
        <v>4999</v>
      </c>
      <c r="C67" s="195">
        <v>457</v>
      </c>
      <c r="D67" s="149">
        <v>2362</v>
      </c>
      <c r="E67" s="149">
        <v>857</v>
      </c>
      <c r="F67" s="149">
        <v>246</v>
      </c>
      <c r="G67" s="149">
        <v>954</v>
      </c>
      <c r="H67" s="149">
        <v>114</v>
      </c>
      <c r="I67" s="149">
        <v>9</v>
      </c>
      <c r="J67" s="189">
        <v>0</v>
      </c>
    </row>
    <row r="68" spans="1:10" ht="13.5">
      <c r="A68" s="12" t="s">
        <v>88</v>
      </c>
      <c r="B68" s="178">
        <f t="shared" si="11"/>
        <v>2627</v>
      </c>
      <c r="C68" s="281">
        <v>452</v>
      </c>
      <c r="D68" s="282">
        <v>1855</v>
      </c>
      <c r="E68" s="282">
        <v>57</v>
      </c>
      <c r="F68" s="282">
        <v>23</v>
      </c>
      <c r="G68" s="282">
        <v>234</v>
      </c>
      <c r="H68" s="282">
        <v>0</v>
      </c>
      <c r="I68" s="282">
        <v>6</v>
      </c>
      <c r="J68" s="283">
        <v>0</v>
      </c>
    </row>
    <row r="69" spans="1:10" ht="13.5">
      <c r="A69" s="12" t="s">
        <v>89</v>
      </c>
      <c r="B69" s="178">
        <f t="shared" si="11"/>
        <v>4763</v>
      </c>
      <c r="C69" s="195">
        <v>373</v>
      </c>
      <c r="D69" s="149">
        <v>2564</v>
      </c>
      <c r="E69" s="149">
        <v>885</v>
      </c>
      <c r="F69" s="149">
        <v>328</v>
      </c>
      <c r="G69" s="149">
        <v>166</v>
      </c>
      <c r="H69" s="149">
        <v>285</v>
      </c>
      <c r="I69" s="149">
        <v>159</v>
      </c>
      <c r="J69" s="189">
        <v>3</v>
      </c>
    </row>
    <row r="70" spans="1:10" ht="13.5">
      <c r="A70" s="69" t="s">
        <v>90</v>
      </c>
      <c r="B70" s="178">
        <f t="shared" si="11"/>
        <v>4501</v>
      </c>
      <c r="C70" s="196">
        <v>64</v>
      </c>
      <c r="D70" s="160">
        <v>3245</v>
      </c>
      <c r="E70" s="160">
        <v>259</v>
      </c>
      <c r="F70" s="160">
        <v>33</v>
      </c>
      <c r="G70" s="160">
        <v>762</v>
      </c>
      <c r="H70" s="160">
        <v>2</v>
      </c>
      <c r="I70" s="160">
        <v>136</v>
      </c>
      <c r="J70" s="186">
        <v>0</v>
      </c>
    </row>
    <row r="71" spans="1:10" ht="13.5">
      <c r="A71" s="13" t="s">
        <v>91</v>
      </c>
      <c r="B71" s="187">
        <f>SUM(B72:B83)</f>
        <v>121753</v>
      </c>
      <c r="C71" s="197">
        <f aca="true" t="shared" si="12" ref="C71:J71">SUM(C72:C83)</f>
        <v>11914</v>
      </c>
      <c r="D71" s="154">
        <f t="shared" si="12"/>
        <v>62455</v>
      </c>
      <c r="E71" s="154">
        <f t="shared" si="12"/>
        <v>17114</v>
      </c>
      <c r="F71" s="154">
        <f t="shared" si="12"/>
        <v>12046</v>
      </c>
      <c r="G71" s="154">
        <f t="shared" si="12"/>
        <v>10883</v>
      </c>
      <c r="H71" s="154">
        <f t="shared" si="12"/>
        <v>4715</v>
      </c>
      <c r="I71" s="154">
        <f t="shared" si="12"/>
        <v>2167</v>
      </c>
      <c r="J71" s="183">
        <f t="shared" si="12"/>
        <v>459</v>
      </c>
    </row>
    <row r="72" spans="1:10" ht="13.5">
      <c r="A72" s="135" t="s">
        <v>286</v>
      </c>
      <c r="B72" s="178">
        <f>SUM(C72:J72)</f>
        <v>21867</v>
      </c>
      <c r="C72" s="195">
        <v>3237</v>
      </c>
      <c r="D72" s="149">
        <v>8094</v>
      </c>
      <c r="E72" s="149">
        <v>3199</v>
      </c>
      <c r="F72" s="149">
        <v>1253</v>
      </c>
      <c r="G72" s="149">
        <v>3222</v>
      </c>
      <c r="H72" s="149">
        <v>2545</v>
      </c>
      <c r="I72" s="149">
        <v>317</v>
      </c>
      <c r="J72" s="189">
        <v>0</v>
      </c>
    </row>
    <row r="73" spans="1:10" ht="13.5">
      <c r="A73" s="56" t="s">
        <v>287</v>
      </c>
      <c r="B73" s="178">
        <f aca="true" t="shared" si="13" ref="B73:B83">SUM(C73:J73)</f>
        <v>13630</v>
      </c>
      <c r="C73" s="195">
        <v>570</v>
      </c>
      <c r="D73" s="149">
        <v>9345</v>
      </c>
      <c r="E73" s="149">
        <v>1334</v>
      </c>
      <c r="F73" s="149">
        <v>915</v>
      </c>
      <c r="G73" s="149">
        <v>980</v>
      </c>
      <c r="H73" s="149">
        <v>159</v>
      </c>
      <c r="I73" s="149">
        <v>225</v>
      </c>
      <c r="J73" s="189">
        <v>102</v>
      </c>
    </row>
    <row r="74" spans="1:10" ht="13.5">
      <c r="A74" s="12" t="s">
        <v>92</v>
      </c>
      <c r="B74" s="178">
        <f t="shared" si="13"/>
        <v>11901</v>
      </c>
      <c r="C74" s="195">
        <v>558</v>
      </c>
      <c r="D74" s="149">
        <v>6719</v>
      </c>
      <c r="E74" s="149">
        <v>2535</v>
      </c>
      <c r="F74" s="149">
        <v>655</v>
      </c>
      <c r="G74" s="149">
        <v>1095</v>
      </c>
      <c r="H74" s="149">
        <v>191</v>
      </c>
      <c r="I74" s="149">
        <v>148</v>
      </c>
      <c r="J74" s="198">
        <v>0</v>
      </c>
    </row>
    <row r="75" spans="1:10" ht="13.5">
      <c r="A75" s="12" t="s">
        <v>93</v>
      </c>
      <c r="B75" s="178">
        <f t="shared" si="13"/>
        <v>19980</v>
      </c>
      <c r="C75" s="195">
        <f>237+813+153</f>
        <v>1203</v>
      </c>
      <c r="D75" s="149">
        <f>4023+2977+2131</f>
        <v>9131</v>
      </c>
      <c r="E75" s="149">
        <f>1461+373</f>
        <v>1834</v>
      </c>
      <c r="F75" s="149">
        <f>931+2191+338</f>
        <v>3460</v>
      </c>
      <c r="G75" s="149">
        <v>2461</v>
      </c>
      <c r="H75" s="149">
        <f>692+147+344</f>
        <v>1183</v>
      </c>
      <c r="I75" s="149">
        <v>629</v>
      </c>
      <c r="J75" s="189">
        <v>79</v>
      </c>
    </row>
    <row r="76" spans="1:10" ht="13.5">
      <c r="A76" s="12" t="s">
        <v>94</v>
      </c>
      <c r="B76" s="178">
        <f t="shared" si="13"/>
        <v>1912</v>
      </c>
      <c r="C76" s="195">
        <v>829</v>
      </c>
      <c r="D76" s="149">
        <v>559</v>
      </c>
      <c r="E76" s="149">
        <v>102</v>
      </c>
      <c r="F76" s="149">
        <v>153</v>
      </c>
      <c r="G76" s="149">
        <v>230</v>
      </c>
      <c r="H76" s="149">
        <v>38</v>
      </c>
      <c r="I76" s="149">
        <v>1</v>
      </c>
      <c r="J76" s="189">
        <v>0</v>
      </c>
    </row>
    <row r="77" spans="1:10" ht="13.5">
      <c r="A77" s="12" t="s">
        <v>95</v>
      </c>
      <c r="B77" s="178">
        <f t="shared" si="13"/>
        <v>3247</v>
      </c>
      <c r="C77" s="195">
        <v>401</v>
      </c>
      <c r="D77" s="149">
        <v>591</v>
      </c>
      <c r="E77" s="149">
        <v>1894</v>
      </c>
      <c r="F77" s="149">
        <v>18</v>
      </c>
      <c r="G77" s="149">
        <v>330</v>
      </c>
      <c r="H77" s="149">
        <v>0</v>
      </c>
      <c r="I77" s="149">
        <v>13</v>
      </c>
      <c r="J77" s="189">
        <v>0</v>
      </c>
    </row>
    <row r="78" spans="1:10" ht="13.5">
      <c r="A78" s="12" t="s">
        <v>96</v>
      </c>
      <c r="B78" s="178">
        <f t="shared" si="13"/>
        <v>1892</v>
      </c>
      <c r="C78" s="195">
        <v>27</v>
      </c>
      <c r="D78" s="149">
        <v>892</v>
      </c>
      <c r="E78" s="149">
        <v>513</v>
      </c>
      <c r="F78" s="149">
        <v>119</v>
      </c>
      <c r="G78" s="149">
        <v>287</v>
      </c>
      <c r="H78" s="149">
        <v>6</v>
      </c>
      <c r="I78" s="149">
        <v>46</v>
      </c>
      <c r="J78" s="189">
        <v>2</v>
      </c>
    </row>
    <row r="79" spans="1:10" ht="13.5">
      <c r="A79" s="12" t="s">
        <v>97</v>
      </c>
      <c r="B79" s="178">
        <f t="shared" si="13"/>
        <v>10883</v>
      </c>
      <c r="C79" s="195">
        <v>1021</v>
      </c>
      <c r="D79" s="149">
        <v>7224</v>
      </c>
      <c r="E79" s="149">
        <v>801</v>
      </c>
      <c r="F79" s="149">
        <v>1386</v>
      </c>
      <c r="G79" s="149">
        <v>241</v>
      </c>
      <c r="H79" s="149">
        <v>19</v>
      </c>
      <c r="I79" s="149">
        <v>117</v>
      </c>
      <c r="J79" s="189">
        <v>74</v>
      </c>
    </row>
    <row r="80" spans="1:10" ht="13.5">
      <c r="A80" s="12" t="s">
        <v>98</v>
      </c>
      <c r="B80" s="178">
        <f t="shared" si="13"/>
        <v>10312</v>
      </c>
      <c r="C80" s="195">
        <v>2826</v>
      </c>
      <c r="D80" s="149">
        <v>4200</v>
      </c>
      <c r="E80" s="149">
        <v>1160</v>
      </c>
      <c r="F80" s="149">
        <v>1357</v>
      </c>
      <c r="G80" s="149">
        <v>550</v>
      </c>
      <c r="H80" s="149">
        <v>51</v>
      </c>
      <c r="I80" s="149">
        <v>168</v>
      </c>
      <c r="J80" s="189">
        <v>0</v>
      </c>
    </row>
    <row r="81" spans="1:10" ht="13.5">
      <c r="A81" s="12" t="s">
        <v>99</v>
      </c>
      <c r="B81" s="178">
        <f t="shared" si="13"/>
        <v>3156</v>
      </c>
      <c r="C81" s="195">
        <v>110</v>
      </c>
      <c r="D81" s="149">
        <v>1428</v>
      </c>
      <c r="E81" s="149">
        <v>169</v>
      </c>
      <c r="F81" s="149">
        <v>1445</v>
      </c>
      <c r="G81" s="149">
        <v>0</v>
      </c>
      <c r="H81" s="149">
        <v>1</v>
      </c>
      <c r="I81" s="149">
        <v>3</v>
      </c>
      <c r="J81" s="198">
        <v>0</v>
      </c>
    </row>
    <row r="82" spans="1:10" ht="13.5">
      <c r="A82" s="12" t="s">
        <v>100</v>
      </c>
      <c r="B82" s="178">
        <f t="shared" si="13"/>
        <v>19131</v>
      </c>
      <c r="C82" s="195">
        <v>976</v>
      </c>
      <c r="D82" s="149">
        <v>10608</v>
      </c>
      <c r="E82" s="149">
        <v>3572</v>
      </c>
      <c r="F82" s="149">
        <v>1272</v>
      </c>
      <c r="G82" s="149">
        <v>1482</v>
      </c>
      <c r="H82" s="149">
        <v>522</v>
      </c>
      <c r="I82" s="149">
        <v>497</v>
      </c>
      <c r="J82" s="189">
        <v>202</v>
      </c>
    </row>
    <row r="83" spans="1:10" ht="13.5">
      <c r="A83" s="69" t="s">
        <v>101</v>
      </c>
      <c r="B83" s="178">
        <f t="shared" si="13"/>
        <v>3842</v>
      </c>
      <c r="C83" s="196">
        <v>156</v>
      </c>
      <c r="D83" s="160">
        <v>3664</v>
      </c>
      <c r="E83" s="160">
        <v>1</v>
      </c>
      <c r="F83" s="160">
        <v>13</v>
      </c>
      <c r="G83" s="160">
        <v>5</v>
      </c>
      <c r="H83" s="160">
        <v>0</v>
      </c>
      <c r="I83" s="160">
        <v>3</v>
      </c>
      <c r="J83" s="186">
        <v>0</v>
      </c>
    </row>
    <row r="84" spans="1:10" ht="13.5">
      <c r="A84" s="13" t="s">
        <v>102</v>
      </c>
      <c r="B84" s="187">
        <f>SUM(B85:B90)</f>
        <v>12898</v>
      </c>
      <c r="C84" s="197">
        <f aca="true" t="shared" si="14" ref="C84:J84">SUM(C85:C90)</f>
        <v>3583</v>
      </c>
      <c r="D84" s="154">
        <f t="shared" si="14"/>
        <v>4709</v>
      </c>
      <c r="E84" s="154">
        <f t="shared" si="14"/>
        <v>790</v>
      </c>
      <c r="F84" s="154">
        <f t="shared" si="14"/>
        <v>788</v>
      </c>
      <c r="G84" s="154">
        <f t="shared" si="14"/>
        <v>1700</v>
      </c>
      <c r="H84" s="154">
        <f t="shared" si="14"/>
        <v>1060</v>
      </c>
      <c r="I84" s="154">
        <f t="shared" si="14"/>
        <v>262</v>
      </c>
      <c r="J84" s="183">
        <f t="shared" si="14"/>
        <v>6</v>
      </c>
    </row>
    <row r="85" spans="1:10" ht="13.5">
      <c r="A85" s="12" t="s">
        <v>103</v>
      </c>
      <c r="B85" s="178">
        <f aca="true" t="shared" si="15" ref="B85:B90">SUM(C85:J85)</f>
        <v>2398</v>
      </c>
      <c r="C85" s="195">
        <v>426</v>
      </c>
      <c r="D85" s="149">
        <v>620</v>
      </c>
      <c r="E85" s="149">
        <v>262</v>
      </c>
      <c r="F85" s="149">
        <v>80</v>
      </c>
      <c r="G85" s="149">
        <v>592</v>
      </c>
      <c r="H85" s="149">
        <v>347</v>
      </c>
      <c r="I85" s="149">
        <v>69</v>
      </c>
      <c r="J85" s="189">
        <v>2</v>
      </c>
    </row>
    <row r="86" spans="1:10" ht="13.5">
      <c r="A86" s="12" t="s">
        <v>104</v>
      </c>
      <c r="B86" s="178">
        <f t="shared" si="15"/>
        <v>614</v>
      </c>
      <c r="C86" s="195">
        <v>490</v>
      </c>
      <c r="D86" s="149">
        <v>94</v>
      </c>
      <c r="E86" s="149">
        <v>7</v>
      </c>
      <c r="F86" s="149">
        <v>0</v>
      </c>
      <c r="G86" s="149">
        <v>4</v>
      </c>
      <c r="H86" s="149">
        <v>16</v>
      </c>
      <c r="I86" s="149">
        <v>3</v>
      </c>
      <c r="J86" s="189">
        <v>0</v>
      </c>
    </row>
    <row r="87" spans="1:10" ht="13.5">
      <c r="A87" s="12" t="s">
        <v>105</v>
      </c>
      <c r="B87" s="178">
        <f t="shared" si="15"/>
        <v>1990</v>
      </c>
      <c r="C87" s="195">
        <v>330</v>
      </c>
      <c r="D87" s="149">
        <v>402</v>
      </c>
      <c r="E87" s="149">
        <v>105</v>
      </c>
      <c r="F87" s="149">
        <v>27</v>
      </c>
      <c r="G87" s="149">
        <v>417</v>
      </c>
      <c r="H87" s="149">
        <v>596</v>
      </c>
      <c r="I87" s="149">
        <v>113</v>
      </c>
      <c r="J87" s="189">
        <v>0</v>
      </c>
    </row>
    <row r="88" spans="1:10" ht="13.5">
      <c r="A88" s="12" t="s">
        <v>106</v>
      </c>
      <c r="B88" s="178">
        <f t="shared" si="15"/>
        <v>876</v>
      </c>
      <c r="C88" s="195">
        <v>381</v>
      </c>
      <c r="D88" s="149">
        <v>146</v>
      </c>
      <c r="E88" s="149">
        <v>82</v>
      </c>
      <c r="F88" s="149">
        <v>62</v>
      </c>
      <c r="G88" s="149">
        <v>200</v>
      </c>
      <c r="H88" s="149">
        <v>5</v>
      </c>
      <c r="I88" s="149">
        <v>0</v>
      </c>
      <c r="J88" s="189">
        <v>0</v>
      </c>
    </row>
    <row r="89" spans="1:10" ht="13.5">
      <c r="A89" s="12" t="s">
        <v>107</v>
      </c>
      <c r="B89" s="178">
        <f t="shared" si="15"/>
        <v>5204</v>
      </c>
      <c r="C89" s="195">
        <v>1185</v>
      </c>
      <c r="D89" s="149">
        <v>2652</v>
      </c>
      <c r="E89" s="149">
        <v>251</v>
      </c>
      <c r="F89" s="149">
        <v>573</v>
      </c>
      <c r="G89" s="149">
        <v>389</v>
      </c>
      <c r="H89" s="149">
        <v>82</v>
      </c>
      <c r="I89" s="149">
        <v>68</v>
      </c>
      <c r="J89" s="189">
        <v>4</v>
      </c>
    </row>
    <row r="90" spans="1:10" ht="13.5">
      <c r="A90" s="69" t="s">
        <v>108</v>
      </c>
      <c r="B90" s="178">
        <f t="shared" si="15"/>
        <v>1816</v>
      </c>
      <c r="C90" s="196">
        <v>771</v>
      </c>
      <c r="D90" s="160">
        <v>795</v>
      </c>
      <c r="E90" s="160">
        <v>83</v>
      </c>
      <c r="F90" s="160">
        <v>46</v>
      </c>
      <c r="G90" s="160">
        <v>98</v>
      </c>
      <c r="H90" s="160">
        <v>14</v>
      </c>
      <c r="I90" s="160">
        <v>9</v>
      </c>
      <c r="J90" s="186">
        <v>0</v>
      </c>
    </row>
    <row r="91" spans="1:10" ht="13.5">
      <c r="A91" s="13" t="s">
        <v>109</v>
      </c>
      <c r="B91" s="187">
        <f>SUM(B92:B97)</f>
        <v>23488</v>
      </c>
      <c r="C91" s="197">
        <f aca="true" t="shared" si="16" ref="C91:J91">SUM(C92:C97)</f>
        <v>2010</v>
      </c>
      <c r="D91" s="154">
        <f t="shared" si="16"/>
        <v>8292</v>
      </c>
      <c r="E91" s="154">
        <f t="shared" si="16"/>
        <v>1371</v>
      </c>
      <c r="F91" s="154">
        <f t="shared" si="16"/>
        <v>1178</v>
      </c>
      <c r="G91" s="154">
        <f t="shared" si="16"/>
        <v>9522</v>
      </c>
      <c r="H91" s="154">
        <f t="shared" si="16"/>
        <v>425</v>
      </c>
      <c r="I91" s="154">
        <f t="shared" si="16"/>
        <v>615</v>
      </c>
      <c r="J91" s="183">
        <f t="shared" si="16"/>
        <v>75</v>
      </c>
    </row>
    <row r="92" spans="1:10" ht="13.5">
      <c r="A92" s="12" t="s">
        <v>110</v>
      </c>
      <c r="B92" s="178">
        <f aca="true" t="shared" si="17" ref="B92:B97">SUM(C92:J92)</f>
        <v>11356</v>
      </c>
      <c r="C92" s="195">
        <v>957</v>
      </c>
      <c r="D92" s="149">
        <v>3766</v>
      </c>
      <c r="E92" s="149">
        <v>566</v>
      </c>
      <c r="F92" s="149">
        <v>417</v>
      </c>
      <c r="G92" s="149">
        <v>4868</v>
      </c>
      <c r="H92" s="149">
        <v>299</v>
      </c>
      <c r="I92" s="149">
        <v>439</v>
      </c>
      <c r="J92" s="189">
        <v>44</v>
      </c>
    </row>
    <row r="93" spans="1:10" ht="13.5">
      <c r="A93" s="12" t="s">
        <v>111</v>
      </c>
      <c r="B93" s="178">
        <f t="shared" si="17"/>
        <v>4814</v>
      </c>
      <c r="C93" s="195">
        <v>102</v>
      </c>
      <c r="D93" s="149">
        <v>2761</v>
      </c>
      <c r="E93" s="149">
        <v>126</v>
      </c>
      <c r="F93" s="149">
        <v>7</v>
      </c>
      <c r="G93" s="149">
        <v>1818</v>
      </c>
      <c r="H93" s="149">
        <v>0</v>
      </c>
      <c r="I93" s="149">
        <v>0</v>
      </c>
      <c r="J93" s="189">
        <v>0</v>
      </c>
    </row>
    <row r="94" spans="1:10" ht="13.5">
      <c r="A94" s="12" t="s">
        <v>112</v>
      </c>
      <c r="B94" s="178">
        <f t="shared" si="17"/>
        <v>1273</v>
      </c>
      <c r="C94" s="195">
        <v>10</v>
      </c>
      <c r="D94" s="149">
        <v>181</v>
      </c>
      <c r="E94" s="149">
        <v>24</v>
      </c>
      <c r="F94" s="149">
        <v>136</v>
      </c>
      <c r="G94" s="149">
        <v>871</v>
      </c>
      <c r="H94" s="149">
        <v>7</v>
      </c>
      <c r="I94" s="149">
        <v>16</v>
      </c>
      <c r="J94" s="189">
        <v>28</v>
      </c>
    </row>
    <row r="95" spans="1:10" ht="13.5">
      <c r="A95" s="12" t="s">
        <v>113</v>
      </c>
      <c r="B95" s="178">
        <f t="shared" si="17"/>
        <v>2606</v>
      </c>
      <c r="C95" s="195">
        <v>289</v>
      </c>
      <c r="D95" s="149">
        <v>654</v>
      </c>
      <c r="E95" s="149">
        <v>137</v>
      </c>
      <c r="F95" s="149">
        <v>399</v>
      </c>
      <c r="G95" s="149">
        <v>1031</v>
      </c>
      <c r="H95" s="149">
        <v>15</v>
      </c>
      <c r="I95" s="149">
        <v>79</v>
      </c>
      <c r="J95" s="189">
        <v>2</v>
      </c>
    </row>
    <row r="96" spans="1:10" ht="13.5">
      <c r="A96" s="12" t="s">
        <v>114</v>
      </c>
      <c r="B96" s="178">
        <f t="shared" si="17"/>
        <v>875</v>
      </c>
      <c r="C96" s="195">
        <v>62</v>
      </c>
      <c r="D96" s="149">
        <v>369</v>
      </c>
      <c r="E96" s="149">
        <v>168</v>
      </c>
      <c r="F96" s="149">
        <v>83</v>
      </c>
      <c r="G96" s="149">
        <v>123</v>
      </c>
      <c r="H96" s="149">
        <v>3</v>
      </c>
      <c r="I96" s="149">
        <v>67</v>
      </c>
      <c r="J96" s="189">
        <v>0</v>
      </c>
    </row>
    <row r="97" spans="1:10" ht="13.5">
      <c r="A97" s="69" t="s">
        <v>115</v>
      </c>
      <c r="B97" s="178">
        <f t="shared" si="17"/>
        <v>2564</v>
      </c>
      <c r="C97" s="196">
        <v>590</v>
      </c>
      <c r="D97" s="160">
        <v>561</v>
      </c>
      <c r="E97" s="160">
        <v>350</v>
      </c>
      <c r="F97" s="160">
        <v>136</v>
      </c>
      <c r="G97" s="160">
        <v>811</v>
      </c>
      <c r="H97" s="160">
        <v>101</v>
      </c>
      <c r="I97" s="160">
        <v>14</v>
      </c>
      <c r="J97" s="186">
        <v>1</v>
      </c>
    </row>
    <row r="98" spans="1:10" ht="13.5">
      <c r="A98" s="13" t="s">
        <v>116</v>
      </c>
      <c r="B98" s="187">
        <f>SUM(B99:B104)</f>
        <v>17762</v>
      </c>
      <c r="C98" s="197">
        <f>SUM(C99:C104)</f>
        <v>1260</v>
      </c>
      <c r="D98" s="154">
        <f aca="true" t="shared" si="18" ref="D98:J98">SUM(D99:D104)</f>
        <v>7134</v>
      </c>
      <c r="E98" s="154">
        <f t="shared" si="18"/>
        <v>2064</v>
      </c>
      <c r="F98" s="154">
        <f t="shared" si="18"/>
        <v>3523</v>
      </c>
      <c r="G98" s="154">
        <f t="shared" si="18"/>
        <v>2911</v>
      </c>
      <c r="H98" s="154">
        <f t="shared" si="18"/>
        <v>213</v>
      </c>
      <c r="I98" s="154">
        <f t="shared" si="18"/>
        <v>510</v>
      </c>
      <c r="J98" s="183">
        <f t="shared" si="18"/>
        <v>147</v>
      </c>
    </row>
    <row r="99" spans="1:10" ht="13.5">
      <c r="A99" s="12" t="s">
        <v>117</v>
      </c>
      <c r="B99" s="178">
        <f aca="true" t="shared" si="19" ref="B99:B104">SUM(C99:J99)</f>
        <v>10211</v>
      </c>
      <c r="C99" s="195">
        <v>546</v>
      </c>
      <c r="D99" s="149">
        <v>4942</v>
      </c>
      <c r="E99" s="149">
        <v>831</v>
      </c>
      <c r="F99" s="149">
        <v>2335</v>
      </c>
      <c r="G99" s="149">
        <v>1221</v>
      </c>
      <c r="H99" s="149">
        <v>183</v>
      </c>
      <c r="I99" s="149">
        <v>132</v>
      </c>
      <c r="J99" s="189">
        <v>21</v>
      </c>
    </row>
    <row r="100" spans="1:10" ht="13.5">
      <c r="A100" s="12" t="s">
        <v>118</v>
      </c>
      <c r="B100" s="178">
        <f t="shared" si="19"/>
        <v>553</v>
      </c>
      <c r="C100" s="195">
        <v>1</v>
      </c>
      <c r="D100" s="149">
        <v>8</v>
      </c>
      <c r="E100" s="149">
        <v>0</v>
      </c>
      <c r="F100" s="149">
        <v>0</v>
      </c>
      <c r="G100" s="149">
        <v>145</v>
      </c>
      <c r="H100" s="149">
        <v>0</v>
      </c>
      <c r="I100" s="149">
        <v>280</v>
      </c>
      <c r="J100" s="189">
        <v>119</v>
      </c>
    </row>
    <row r="101" spans="1:10" ht="13.5">
      <c r="A101" s="12" t="s">
        <v>119</v>
      </c>
      <c r="B101" s="178">
        <f t="shared" si="19"/>
        <v>925</v>
      </c>
      <c r="C101" s="195">
        <v>654</v>
      </c>
      <c r="D101" s="149">
        <v>233</v>
      </c>
      <c r="E101" s="149">
        <v>29</v>
      </c>
      <c r="F101" s="149">
        <v>7</v>
      </c>
      <c r="G101" s="149">
        <v>2</v>
      </c>
      <c r="H101" s="149">
        <v>0</v>
      </c>
      <c r="I101" s="149">
        <v>0</v>
      </c>
      <c r="J101" s="189">
        <v>0</v>
      </c>
    </row>
    <row r="102" spans="1:10" ht="13.5">
      <c r="A102" s="12" t="s">
        <v>284</v>
      </c>
      <c r="B102" s="178">
        <f t="shared" si="19"/>
        <v>1970</v>
      </c>
      <c r="C102" s="195">
        <v>46</v>
      </c>
      <c r="D102" s="149">
        <v>711</v>
      </c>
      <c r="E102" s="149">
        <v>697</v>
      </c>
      <c r="F102" s="149">
        <v>211</v>
      </c>
      <c r="G102" s="149">
        <v>241</v>
      </c>
      <c r="H102" s="149">
        <v>9</v>
      </c>
      <c r="I102" s="149">
        <v>48</v>
      </c>
      <c r="J102" s="189">
        <v>7</v>
      </c>
    </row>
    <row r="103" spans="1:10" ht="13.5">
      <c r="A103" s="12" t="s">
        <v>120</v>
      </c>
      <c r="B103" s="178">
        <f t="shared" si="19"/>
        <v>2035</v>
      </c>
      <c r="C103" s="195">
        <v>8</v>
      </c>
      <c r="D103" s="149">
        <v>971</v>
      </c>
      <c r="E103" s="149">
        <v>309</v>
      </c>
      <c r="F103" s="149">
        <v>231</v>
      </c>
      <c r="G103" s="149">
        <v>450</v>
      </c>
      <c r="H103" s="149">
        <v>21</v>
      </c>
      <c r="I103" s="149">
        <v>45</v>
      </c>
      <c r="J103" s="189">
        <v>0</v>
      </c>
    </row>
    <row r="104" spans="1:10" ht="13.5">
      <c r="A104" s="69" t="s">
        <v>121</v>
      </c>
      <c r="B104" s="178">
        <f t="shared" si="19"/>
        <v>2068</v>
      </c>
      <c r="C104" s="196">
        <v>5</v>
      </c>
      <c r="D104" s="160">
        <v>269</v>
      </c>
      <c r="E104" s="160">
        <v>198</v>
      </c>
      <c r="F104" s="160">
        <v>739</v>
      </c>
      <c r="G104" s="160">
        <v>852</v>
      </c>
      <c r="H104" s="160">
        <v>0</v>
      </c>
      <c r="I104" s="160">
        <v>5</v>
      </c>
      <c r="J104" s="186">
        <v>0</v>
      </c>
    </row>
    <row r="105" spans="1:10" ht="13.5">
      <c r="A105" s="13" t="s">
        <v>122</v>
      </c>
      <c r="B105" s="187">
        <f>SUM(B106:B107)</f>
        <v>10421</v>
      </c>
      <c r="C105" s="197">
        <f aca="true" t="shared" si="20" ref="C105:J105">SUM(C106:C107)</f>
        <v>463</v>
      </c>
      <c r="D105" s="154">
        <f t="shared" si="20"/>
        <v>3620</v>
      </c>
      <c r="E105" s="154">
        <f t="shared" si="20"/>
        <v>2890</v>
      </c>
      <c r="F105" s="154">
        <f t="shared" si="20"/>
        <v>1072</v>
      </c>
      <c r="G105" s="154">
        <f t="shared" si="20"/>
        <v>1727</v>
      </c>
      <c r="H105" s="154">
        <f t="shared" si="20"/>
        <v>266</v>
      </c>
      <c r="I105" s="154">
        <f t="shared" si="20"/>
        <v>327</v>
      </c>
      <c r="J105" s="183">
        <f t="shared" si="20"/>
        <v>56</v>
      </c>
    </row>
    <row r="106" spans="1:10" ht="13.5">
      <c r="A106" s="12" t="s">
        <v>123</v>
      </c>
      <c r="B106" s="178">
        <f>SUM(C106:J106)</f>
        <v>7466</v>
      </c>
      <c r="C106" s="148">
        <v>239</v>
      </c>
      <c r="D106" s="149">
        <v>2908</v>
      </c>
      <c r="E106" s="149">
        <v>1626</v>
      </c>
      <c r="F106" s="149">
        <v>727</v>
      </c>
      <c r="G106" s="149">
        <v>1450</v>
      </c>
      <c r="H106" s="149">
        <v>244</v>
      </c>
      <c r="I106" s="149">
        <v>242</v>
      </c>
      <c r="J106" s="151">
        <v>30</v>
      </c>
    </row>
    <row r="107" spans="1:10" ht="14.25" thickBot="1">
      <c r="A107" s="20" t="s">
        <v>124</v>
      </c>
      <c r="B107" s="190">
        <f>C107+D107+E107+F107+G107+H107+I107+J107</f>
        <v>2955</v>
      </c>
      <c r="C107" s="164">
        <v>224</v>
      </c>
      <c r="D107" s="165">
        <v>712</v>
      </c>
      <c r="E107" s="165">
        <v>1264</v>
      </c>
      <c r="F107" s="165">
        <v>345</v>
      </c>
      <c r="G107" s="165">
        <v>277</v>
      </c>
      <c r="H107" s="165">
        <v>22</v>
      </c>
      <c r="I107" s="165">
        <v>85</v>
      </c>
      <c r="J107" s="167">
        <v>26</v>
      </c>
    </row>
  </sheetData>
  <sheetProtection/>
  <mergeCells count="3">
    <mergeCell ref="C2:J2"/>
    <mergeCell ref="A2:A3"/>
    <mergeCell ref="B2:B3"/>
  </mergeCells>
  <printOptions/>
  <pageMargins left="1" right="0.68" top="0.96" bottom="0.54" header="0.512" footer="0.42"/>
  <pageSetup horizontalDpi="600" verticalDpi="600" orientation="portrait" paperSize="9" scale="94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view="pageBreakPreview" zoomScaleNormal="85" zoomScaleSheetLayoutView="100" zoomScalePageLayoutView="0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" sqref="P4"/>
    </sheetView>
  </sheetViews>
  <sheetFormatPr defaultColWidth="9.00390625" defaultRowHeight="21" customHeight="1"/>
  <cols>
    <col min="1" max="1" width="13.125" style="8" customWidth="1"/>
    <col min="2" max="2" width="7.00390625" style="8" customWidth="1"/>
    <col min="3" max="15" width="5.375" style="8" customWidth="1"/>
    <col min="16" max="16384" width="9.00390625" style="8" customWidth="1"/>
  </cols>
  <sheetData>
    <row r="1" spans="1:15" ht="21" customHeight="1" thickBot="1">
      <c r="A1" s="7" t="s">
        <v>129</v>
      </c>
      <c r="O1" s="9" t="s">
        <v>242</v>
      </c>
    </row>
    <row r="2" spans="1:15" ht="66" customHeight="1" thickBot="1">
      <c r="A2" s="15" t="s">
        <v>278</v>
      </c>
      <c r="B2" s="16" t="s">
        <v>29</v>
      </c>
      <c r="C2" s="17" t="s">
        <v>130</v>
      </c>
      <c r="D2" s="18" t="s">
        <v>0</v>
      </c>
      <c r="E2" s="18" t="s">
        <v>1</v>
      </c>
      <c r="F2" s="18" t="s">
        <v>2</v>
      </c>
      <c r="G2" s="18" t="s">
        <v>3</v>
      </c>
      <c r="H2" s="18" t="s">
        <v>4</v>
      </c>
      <c r="I2" s="18" t="s">
        <v>5</v>
      </c>
      <c r="J2" s="18" t="s">
        <v>6</v>
      </c>
      <c r="K2" s="18" t="s">
        <v>131</v>
      </c>
      <c r="L2" s="18" t="s">
        <v>132</v>
      </c>
      <c r="M2" s="18" t="s">
        <v>7</v>
      </c>
      <c r="N2" s="18" t="s">
        <v>133</v>
      </c>
      <c r="O2" s="19" t="s">
        <v>28</v>
      </c>
    </row>
    <row r="3" spans="1:15" ht="21" customHeight="1" thickBot="1">
      <c r="A3" s="11" t="s">
        <v>29</v>
      </c>
      <c r="B3" s="174">
        <f>SUM(B4+B14+B24+B35+B40+B53+B70+B83+B90+B97+B104)</f>
        <v>92280</v>
      </c>
      <c r="C3" s="143">
        <f>SUM(C4+C14+C24+C35+C40+C53+C70+C83+C90+C97+C104)</f>
        <v>17185</v>
      </c>
      <c r="D3" s="175">
        <f aca="true" t="shared" si="0" ref="D3:O3">SUM(D4+D14+D24+D35+D40+D53+D70+D83+D90+D97+D104)</f>
        <v>4712</v>
      </c>
      <c r="E3" s="175">
        <f t="shared" si="0"/>
        <v>487</v>
      </c>
      <c r="F3" s="175">
        <f t="shared" si="0"/>
        <v>1175</v>
      </c>
      <c r="G3" s="175">
        <f t="shared" si="0"/>
        <v>25967</v>
      </c>
      <c r="H3" s="175">
        <f t="shared" si="0"/>
        <v>427</v>
      </c>
      <c r="I3" s="175">
        <f t="shared" si="0"/>
        <v>527</v>
      </c>
      <c r="J3" s="175">
        <f t="shared" si="0"/>
        <v>155</v>
      </c>
      <c r="K3" s="175">
        <f t="shared" si="0"/>
        <v>2063</v>
      </c>
      <c r="L3" s="175">
        <f t="shared" si="0"/>
        <v>515</v>
      </c>
      <c r="M3" s="175">
        <f t="shared" si="0"/>
        <v>114</v>
      </c>
      <c r="N3" s="175">
        <f>SUM(N4+N14+N24+N35+N40+N53+N70+N83+N90+N97+N104)</f>
        <v>0</v>
      </c>
      <c r="O3" s="176">
        <f t="shared" si="0"/>
        <v>38953</v>
      </c>
    </row>
    <row r="4" spans="1:15" ht="13.5">
      <c r="A4" s="71" t="s">
        <v>30</v>
      </c>
      <c r="B4" s="177">
        <f>SUM(B5:B13)</f>
        <v>3034</v>
      </c>
      <c r="C4" s="146">
        <f aca="true" t="shared" si="1" ref="C4:O4">SUM(C5:C13)</f>
        <v>336</v>
      </c>
      <c r="D4" s="168">
        <f t="shared" si="1"/>
        <v>51</v>
      </c>
      <c r="E4" s="168">
        <f t="shared" si="1"/>
        <v>321</v>
      </c>
      <c r="F4" s="168">
        <f t="shared" si="1"/>
        <v>12</v>
      </c>
      <c r="G4" s="168">
        <f t="shared" si="1"/>
        <v>1028</v>
      </c>
      <c r="H4" s="168">
        <f t="shared" si="1"/>
        <v>1</v>
      </c>
      <c r="I4" s="168">
        <f t="shared" si="1"/>
        <v>10</v>
      </c>
      <c r="J4" s="168">
        <f t="shared" si="1"/>
        <v>1</v>
      </c>
      <c r="K4" s="168">
        <f t="shared" si="1"/>
        <v>20</v>
      </c>
      <c r="L4" s="168">
        <f t="shared" si="1"/>
        <v>2</v>
      </c>
      <c r="M4" s="168">
        <f t="shared" si="1"/>
        <v>12</v>
      </c>
      <c r="N4" s="168">
        <f t="shared" si="1"/>
        <v>0</v>
      </c>
      <c r="O4" s="169">
        <f t="shared" si="1"/>
        <v>1240</v>
      </c>
    </row>
    <row r="5" spans="1:15" ht="13.5">
      <c r="A5" s="50" t="s">
        <v>31</v>
      </c>
      <c r="B5" s="178">
        <f>SUM(C5:O5)</f>
        <v>358</v>
      </c>
      <c r="C5" s="179">
        <v>5</v>
      </c>
      <c r="D5" s="149">
        <v>0</v>
      </c>
      <c r="E5" s="149">
        <v>100</v>
      </c>
      <c r="F5" s="149">
        <v>1</v>
      </c>
      <c r="G5" s="149">
        <v>80</v>
      </c>
      <c r="H5" s="149">
        <v>0</v>
      </c>
      <c r="I5" s="149">
        <v>1</v>
      </c>
      <c r="J5" s="149">
        <v>0</v>
      </c>
      <c r="K5" s="149">
        <v>0</v>
      </c>
      <c r="L5" s="149">
        <v>0</v>
      </c>
      <c r="M5" s="149">
        <v>0</v>
      </c>
      <c r="N5" s="149">
        <v>0</v>
      </c>
      <c r="O5" s="151">
        <v>171</v>
      </c>
    </row>
    <row r="6" spans="1:15" ht="13.5">
      <c r="A6" s="50" t="s">
        <v>281</v>
      </c>
      <c r="B6" s="178">
        <f>SUM(C6:O6)</f>
        <v>243</v>
      </c>
      <c r="C6" s="179">
        <v>20</v>
      </c>
      <c r="D6" s="149">
        <v>0</v>
      </c>
      <c r="E6" s="149">
        <v>56</v>
      </c>
      <c r="F6" s="149">
        <v>0</v>
      </c>
      <c r="G6" s="149">
        <v>43</v>
      </c>
      <c r="H6" s="149">
        <v>0</v>
      </c>
      <c r="I6" s="149">
        <v>2</v>
      </c>
      <c r="J6" s="149">
        <v>0</v>
      </c>
      <c r="K6" s="149">
        <v>1</v>
      </c>
      <c r="L6" s="149">
        <v>1</v>
      </c>
      <c r="M6" s="149">
        <v>0</v>
      </c>
      <c r="N6" s="149">
        <v>0</v>
      </c>
      <c r="O6" s="151">
        <v>120</v>
      </c>
    </row>
    <row r="7" spans="1:15" ht="13.5">
      <c r="A7" s="50" t="s">
        <v>32</v>
      </c>
      <c r="B7" s="178">
        <f aca="true" t="shared" si="2" ref="B7:B13">SUM(C7:O7)</f>
        <v>60</v>
      </c>
      <c r="C7" s="179">
        <v>4</v>
      </c>
      <c r="D7" s="149">
        <v>0</v>
      </c>
      <c r="E7" s="149">
        <v>13</v>
      </c>
      <c r="F7" s="149">
        <v>0</v>
      </c>
      <c r="G7" s="149">
        <v>22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51">
        <v>21</v>
      </c>
    </row>
    <row r="8" spans="1:15" ht="13.5">
      <c r="A8" s="50" t="s">
        <v>33</v>
      </c>
      <c r="B8" s="178">
        <f t="shared" si="2"/>
        <v>269</v>
      </c>
      <c r="C8" s="179">
        <v>0</v>
      </c>
      <c r="D8" s="149">
        <v>0</v>
      </c>
      <c r="E8" s="149">
        <v>102</v>
      </c>
      <c r="F8" s="149">
        <v>0</v>
      </c>
      <c r="G8" s="149">
        <v>31</v>
      </c>
      <c r="H8" s="149">
        <v>0</v>
      </c>
      <c r="I8" s="149">
        <v>2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51">
        <v>134</v>
      </c>
    </row>
    <row r="9" spans="1:15" ht="13.5">
      <c r="A9" s="50" t="s">
        <v>34</v>
      </c>
      <c r="B9" s="178">
        <f t="shared" si="2"/>
        <v>218</v>
      </c>
      <c r="C9" s="179">
        <v>35</v>
      </c>
      <c r="D9" s="149">
        <v>3</v>
      </c>
      <c r="E9" s="149">
        <v>9</v>
      </c>
      <c r="F9" s="149">
        <v>8</v>
      </c>
      <c r="G9" s="149">
        <v>53</v>
      </c>
      <c r="H9" s="149">
        <v>0</v>
      </c>
      <c r="I9" s="149">
        <v>4</v>
      </c>
      <c r="J9" s="149">
        <v>0</v>
      </c>
      <c r="K9" s="149">
        <v>1</v>
      </c>
      <c r="L9" s="149">
        <v>0</v>
      </c>
      <c r="M9" s="149">
        <v>0</v>
      </c>
      <c r="N9" s="149">
        <v>0</v>
      </c>
      <c r="O9" s="151">
        <v>105</v>
      </c>
    </row>
    <row r="10" spans="1:15" ht="13.5">
      <c r="A10" s="50" t="s">
        <v>35</v>
      </c>
      <c r="B10" s="178">
        <f t="shared" si="2"/>
        <v>577</v>
      </c>
      <c r="C10" s="179">
        <v>41</v>
      </c>
      <c r="D10" s="149">
        <v>12</v>
      </c>
      <c r="E10" s="149">
        <v>6</v>
      </c>
      <c r="F10" s="149">
        <v>2</v>
      </c>
      <c r="G10" s="149">
        <v>312</v>
      </c>
      <c r="H10" s="149">
        <v>1</v>
      </c>
      <c r="I10" s="149">
        <v>0</v>
      </c>
      <c r="J10" s="149">
        <v>1</v>
      </c>
      <c r="K10" s="149">
        <v>4</v>
      </c>
      <c r="L10" s="149">
        <v>0</v>
      </c>
      <c r="M10" s="149">
        <v>10</v>
      </c>
      <c r="N10" s="149">
        <v>0</v>
      </c>
      <c r="O10" s="151">
        <v>188</v>
      </c>
    </row>
    <row r="11" spans="1:15" ht="13.5">
      <c r="A11" s="50" t="s">
        <v>36</v>
      </c>
      <c r="B11" s="178">
        <f t="shared" si="2"/>
        <v>946</v>
      </c>
      <c r="C11" s="179">
        <v>147</v>
      </c>
      <c r="D11" s="149">
        <v>32</v>
      </c>
      <c r="E11" s="149">
        <v>16</v>
      </c>
      <c r="F11" s="149">
        <v>0</v>
      </c>
      <c r="G11" s="149">
        <v>358</v>
      </c>
      <c r="H11" s="149">
        <v>0</v>
      </c>
      <c r="I11" s="149">
        <v>0</v>
      </c>
      <c r="J11" s="149">
        <v>0</v>
      </c>
      <c r="K11" s="149">
        <v>10</v>
      </c>
      <c r="L11" s="149">
        <v>0</v>
      </c>
      <c r="M11" s="149">
        <v>2</v>
      </c>
      <c r="N11" s="149">
        <v>0</v>
      </c>
      <c r="O11" s="151">
        <v>381</v>
      </c>
    </row>
    <row r="12" spans="1:15" ht="13.5">
      <c r="A12" s="50" t="s">
        <v>37</v>
      </c>
      <c r="B12" s="178">
        <f t="shared" si="2"/>
        <v>363</v>
      </c>
      <c r="C12" s="179">
        <v>84</v>
      </c>
      <c r="D12" s="149">
        <v>4</v>
      </c>
      <c r="E12" s="149">
        <v>19</v>
      </c>
      <c r="F12" s="149">
        <v>1</v>
      </c>
      <c r="G12" s="149">
        <v>129</v>
      </c>
      <c r="H12" s="149">
        <v>0</v>
      </c>
      <c r="I12" s="149">
        <v>1</v>
      </c>
      <c r="J12" s="149">
        <v>0</v>
      </c>
      <c r="K12" s="149">
        <v>4</v>
      </c>
      <c r="L12" s="149">
        <v>1</v>
      </c>
      <c r="M12" s="149">
        <v>0</v>
      </c>
      <c r="N12" s="149">
        <v>0</v>
      </c>
      <c r="O12" s="151">
        <v>120</v>
      </c>
    </row>
    <row r="13" spans="1:15" ht="13.5">
      <c r="A13" s="72" t="s">
        <v>38</v>
      </c>
      <c r="B13" s="178">
        <f t="shared" si="2"/>
        <v>0</v>
      </c>
      <c r="C13" s="17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51">
        <v>0</v>
      </c>
    </row>
    <row r="14" spans="1:15" ht="13.5">
      <c r="A14" s="73" t="s">
        <v>39</v>
      </c>
      <c r="B14" s="187">
        <f>SUM(B15:B23)</f>
        <v>2734</v>
      </c>
      <c r="C14" s="163">
        <f aca="true" t="shared" si="3" ref="C14:O14">SUM(C15:C23)</f>
        <v>549</v>
      </c>
      <c r="D14" s="154">
        <f t="shared" si="3"/>
        <v>115</v>
      </c>
      <c r="E14" s="154">
        <f t="shared" si="3"/>
        <v>35</v>
      </c>
      <c r="F14" s="154">
        <f t="shared" si="3"/>
        <v>17</v>
      </c>
      <c r="G14" s="154">
        <f t="shared" si="3"/>
        <v>823</v>
      </c>
      <c r="H14" s="154">
        <f t="shared" si="3"/>
        <v>13</v>
      </c>
      <c r="I14" s="154">
        <f t="shared" si="3"/>
        <v>8</v>
      </c>
      <c r="J14" s="154">
        <f t="shared" si="3"/>
        <v>2</v>
      </c>
      <c r="K14" s="154">
        <f t="shared" si="3"/>
        <v>19</v>
      </c>
      <c r="L14" s="154">
        <f t="shared" si="3"/>
        <v>0</v>
      </c>
      <c r="M14" s="154">
        <f t="shared" si="3"/>
        <v>4</v>
      </c>
      <c r="N14" s="154">
        <f t="shared" si="3"/>
        <v>0</v>
      </c>
      <c r="O14" s="156">
        <f t="shared" si="3"/>
        <v>1149</v>
      </c>
    </row>
    <row r="15" spans="1:15" ht="13.5">
      <c r="A15" s="50" t="s">
        <v>276</v>
      </c>
      <c r="B15" s="178">
        <f>SUM(C15:O15)</f>
        <v>791</v>
      </c>
      <c r="C15" s="199">
        <v>187</v>
      </c>
      <c r="D15" s="157">
        <v>30</v>
      </c>
      <c r="E15" s="157">
        <v>10</v>
      </c>
      <c r="F15" s="157">
        <v>5</v>
      </c>
      <c r="G15" s="157">
        <v>240</v>
      </c>
      <c r="H15" s="157">
        <v>6</v>
      </c>
      <c r="I15" s="157">
        <v>1</v>
      </c>
      <c r="J15" s="157">
        <v>1</v>
      </c>
      <c r="K15" s="157">
        <v>1</v>
      </c>
      <c r="L15" s="157" t="s">
        <v>290</v>
      </c>
      <c r="M15" s="157">
        <v>3</v>
      </c>
      <c r="N15" s="157" t="s">
        <v>290</v>
      </c>
      <c r="O15" s="151">
        <v>307</v>
      </c>
    </row>
    <row r="16" spans="1:15" ht="13.5">
      <c r="A16" s="50" t="s">
        <v>41</v>
      </c>
      <c r="B16" s="178">
        <f aca="true" t="shared" si="4" ref="B16:B23">SUM(C16:O16)</f>
        <v>243</v>
      </c>
      <c r="C16" s="199">
        <v>3</v>
      </c>
      <c r="D16" s="157">
        <v>3</v>
      </c>
      <c r="E16" s="157">
        <v>7</v>
      </c>
      <c r="F16" s="157" t="s">
        <v>290</v>
      </c>
      <c r="G16" s="157">
        <v>113</v>
      </c>
      <c r="H16" s="157" t="s">
        <v>290</v>
      </c>
      <c r="I16" s="157">
        <v>1</v>
      </c>
      <c r="J16" s="157" t="s">
        <v>290</v>
      </c>
      <c r="K16" s="157">
        <v>9</v>
      </c>
      <c r="L16" s="157" t="s">
        <v>290</v>
      </c>
      <c r="M16" s="157" t="s">
        <v>290</v>
      </c>
      <c r="N16" s="157" t="s">
        <v>290</v>
      </c>
      <c r="O16" s="151">
        <v>107</v>
      </c>
    </row>
    <row r="17" spans="1:15" ht="13.5">
      <c r="A17" s="50" t="s">
        <v>42</v>
      </c>
      <c r="B17" s="178">
        <f t="shared" si="4"/>
        <v>60</v>
      </c>
      <c r="C17" s="199">
        <v>3</v>
      </c>
      <c r="D17" s="157">
        <v>0</v>
      </c>
      <c r="E17" s="157">
        <v>1</v>
      </c>
      <c r="F17" s="157">
        <v>7</v>
      </c>
      <c r="G17" s="157">
        <v>20</v>
      </c>
      <c r="H17" s="157">
        <v>1</v>
      </c>
      <c r="I17" s="157">
        <v>1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1">
        <v>27</v>
      </c>
    </row>
    <row r="18" spans="1:15" ht="13.5">
      <c r="A18" s="50" t="s">
        <v>43</v>
      </c>
      <c r="B18" s="178">
        <f t="shared" si="4"/>
        <v>307</v>
      </c>
      <c r="C18" s="199">
        <v>86</v>
      </c>
      <c r="D18" s="157">
        <v>5</v>
      </c>
      <c r="E18" s="157">
        <v>0</v>
      </c>
      <c r="F18" s="157">
        <v>0</v>
      </c>
      <c r="G18" s="157">
        <v>98</v>
      </c>
      <c r="H18" s="157">
        <v>1</v>
      </c>
      <c r="I18" s="157">
        <v>3</v>
      </c>
      <c r="J18" s="157">
        <v>0</v>
      </c>
      <c r="K18" s="157">
        <v>1</v>
      </c>
      <c r="L18" s="157">
        <v>0</v>
      </c>
      <c r="M18" s="157">
        <v>0</v>
      </c>
      <c r="N18" s="157">
        <v>0</v>
      </c>
      <c r="O18" s="151">
        <v>113</v>
      </c>
    </row>
    <row r="19" spans="1:15" ht="13.5">
      <c r="A19" s="50" t="s">
        <v>44</v>
      </c>
      <c r="B19" s="178">
        <f t="shared" si="4"/>
        <v>2</v>
      </c>
      <c r="C19" s="199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1">
        <v>2</v>
      </c>
    </row>
    <row r="20" spans="1:15" ht="13.5">
      <c r="A20" s="50" t="s">
        <v>45</v>
      </c>
      <c r="B20" s="178">
        <f t="shared" si="4"/>
        <v>50</v>
      </c>
      <c r="C20" s="199" t="s">
        <v>290</v>
      </c>
      <c r="D20" s="157">
        <v>2</v>
      </c>
      <c r="E20" s="157">
        <v>0</v>
      </c>
      <c r="F20" s="157">
        <v>0</v>
      </c>
      <c r="G20" s="157">
        <v>38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1">
        <v>10</v>
      </c>
    </row>
    <row r="21" spans="1:15" ht="13.5">
      <c r="A21" s="50" t="s">
        <v>46</v>
      </c>
      <c r="B21" s="178">
        <f t="shared" si="4"/>
        <v>510</v>
      </c>
      <c r="C21" s="199">
        <v>67</v>
      </c>
      <c r="D21" s="157">
        <v>48</v>
      </c>
      <c r="E21" s="157">
        <v>14</v>
      </c>
      <c r="F21" s="157">
        <v>3</v>
      </c>
      <c r="G21" s="157">
        <v>84</v>
      </c>
      <c r="H21" s="157">
        <v>0</v>
      </c>
      <c r="I21" s="157">
        <v>2</v>
      </c>
      <c r="J21" s="157">
        <v>0</v>
      </c>
      <c r="K21" s="157">
        <v>5</v>
      </c>
      <c r="L21" s="157">
        <v>0</v>
      </c>
      <c r="M21" s="157">
        <v>1</v>
      </c>
      <c r="N21" s="157">
        <v>0</v>
      </c>
      <c r="O21" s="151">
        <v>286</v>
      </c>
    </row>
    <row r="22" spans="1:15" ht="13.5">
      <c r="A22" s="50" t="s">
        <v>47</v>
      </c>
      <c r="B22" s="178">
        <f t="shared" si="4"/>
        <v>342</v>
      </c>
      <c r="C22" s="199">
        <v>173</v>
      </c>
      <c r="D22" s="157">
        <v>13</v>
      </c>
      <c r="E22" s="157">
        <v>3</v>
      </c>
      <c r="F22" s="157">
        <v>0</v>
      </c>
      <c r="G22" s="157">
        <v>20</v>
      </c>
      <c r="H22" s="157">
        <v>0</v>
      </c>
      <c r="I22" s="157">
        <v>0</v>
      </c>
      <c r="J22" s="157">
        <v>0</v>
      </c>
      <c r="K22" s="157">
        <v>1</v>
      </c>
      <c r="L22" s="157">
        <v>0</v>
      </c>
      <c r="M22" s="157">
        <v>0</v>
      </c>
      <c r="N22" s="157">
        <v>0</v>
      </c>
      <c r="O22" s="151">
        <v>132</v>
      </c>
    </row>
    <row r="23" spans="1:15" ht="13.5">
      <c r="A23" s="72" t="s">
        <v>48</v>
      </c>
      <c r="B23" s="178">
        <f t="shared" si="4"/>
        <v>429</v>
      </c>
      <c r="C23" s="200">
        <v>30</v>
      </c>
      <c r="D23" s="161">
        <v>14</v>
      </c>
      <c r="E23" s="161">
        <v>0</v>
      </c>
      <c r="F23" s="161">
        <v>2</v>
      </c>
      <c r="G23" s="161">
        <v>210</v>
      </c>
      <c r="H23" s="161">
        <v>5</v>
      </c>
      <c r="I23" s="161">
        <v>0</v>
      </c>
      <c r="J23" s="161">
        <v>1</v>
      </c>
      <c r="K23" s="161">
        <v>2</v>
      </c>
      <c r="L23" s="161">
        <v>0</v>
      </c>
      <c r="M23" s="161">
        <v>0</v>
      </c>
      <c r="N23" s="161">
        <v>0</v>
      </c>
      <c r="O23" s="162">
        <v>165</v>
      </c>
    </row>
    <row r="24" spans="1:15" ht="13.5">
      <c r="A24" s="51" t="s">
        <v>49</v>
      </c>
      <c r="B24" s="187">
        <f>SUM(B25:B34)</f>
        <v>24879</v>
      </c>
      <c r="C24" s="163">
        <f aca="true" t="shared" si="5" ref="C24:O24">SUM(C25:C34)</f>
        <v>2524</v>
      </c>
      <c r="D24" s="154">
        <f t="shared" si="5"/>
        <v>1720</v>
      </c>
      <c r="E24" s="154">
        <f t="shared" si="5"/>
        <v>26</v>
      </c>
      <c r="F24" s="154">
        <f t="shared" si="5"/>
        <v>770</v>
      </c>
      <c r="G24" s="154">
        <f t="shared" si="5"/>
        <v>6775</v>
      </c>
      <c r="H24" s="154">
        <f t="shared" si="5"/>
        <v>163</v>
      </c>
      <c r="I24" s="154">
        <f t="shared" si="5"/>
        <v>160</v>
      </c>
      <c r="J24" s="154">
        <f t="shared" si="5"/>
        <v>70</v>
      </c>
      <c r="K24" s="154">
        <f t="shared" si="5"/>
        <v>627</v>
      </c>
      <c r="L24" s="154">
        <f t="shared" si="5"/>
        <v>105</v>
      </c>
      <c r="M24" s="154">
        <f t="shared" si="5"/>
        <v>55</v>
      </c>
      <c r="N24" s="154">
        <f t="shared" si="5"/>
        <v>0</v>
      </c>
      <c r="O24" s="156">
        <f t="shared" si="5"/>
        <v>11884</v>
      </c>
    </row>
    <row r="25" spans="1:15" ht="13.5">
      <c r="A25" s="50" t="s">
        <v>50</v>
      </c>
      <c r="B25" s="178">
        <f>SUM(C25:O25)</f>
        <v>4846</v>
      </c>
      <c r="C25" s="179">
        <v>355</v>
      </c>
      <c r="D25" s="149">
        <v>416</v>
      </c>
      <c r="E25" s="149">
        <v>3</v>
      </c>
      <c r="F25" s="149">
        <v>62</v>
      </c>
      <c r="G25" s="149">
        <v>798</v>
      </c>
      <c r="H25" s="149">
        <v>9</v>
      </c>
      <c r="I25" s="149">
        <v>0</v>
      </c>
      <c r="J25" s="149">
        <v>0</v>
      </c>
      <c r="K25" s="149">
        <v>102</v>
      </c>
      <c r="L25" s="149">
        <v>50</v>
      </c>
      <c r="M25" s="149">
        <v>0</v>
      </c>
      <c r="N25" s="149">
        <v>0</v>
      </c>
      <c r="O25" s="151">
        <v>3051</v>
      </c>
    </row>
    <row r="26" spans="1:15" ht="13.5">
      <c r="A26" s="50" t="s">
        <v>51</v>
      </c>
      <c r="B26" s="178">
        <f aca="true" t="shared" si="6" ref="B26:B34">SUM(C26:O26)</f>
        <v>2666</v>
      </c>
      <c r="C26" s="179">
        <v>275</v>
      </c>
      <c r="D26" s="149">
        <v>176</v>
      </c>
      <c r="E26" s="149">
        <v>8</v>
      </c>
      <c r="F26" s="149">
        <v>34</v>
      </c>
      <c r="G26" s="149">
        <v>884</v>
      </c>
      <c r="H26" s="149">
        <v>41</v>
      </c>
      <c r="I26" s="149">
        <v>11</v>
      </c>
      <c r="J26" s="149">
        <v>19</v>
      </c>
      <c r="K26" s="149">
        <v>30</v>
      </c>
      <c r="L26" s="149">
        <v>0</v>
      </c>
      <c r="M26" s="149">
        <v>3</v>
      </c>
      <c r="N26" s="149">
        <v>0</v>
      </c>
      <c r="O26" s="151">
        <v>1185</v>
      </c>
    </row>
    <row r="27" spans="1:15" ht="13.5">
      <c r="A27" s="50" t="s">
        <v>52</v>
      </c>
      <c r="B27" s="178">
        <f t="shared" si="6"/>
        <v>8098</v>
      </c>
      <c r="C27" s="179">
        <v>617</v>
      </c>
      <c r="D27" s="149">
        <v>734</v>
      </c>
      <c r="E27" s="149">
        <v>2</v>
      </c>
      <c r="F27" s="149">
        <v>111</v>
      </c>
      <c r="G27" s="149">
        <v>2143</v>
      </c>
      <c r="H27" s="149">
        <v>58</v>
      </c>
      <c r="I27" s="149">
        <v>120</v>
      </c>
      <c r="J27" s="149">
        <v>5</v>
      </c>
      <c r="K27" s="149">
        <v>111</v>
      </c>
      <c r="L27" s="149">
        <v>42</v>
      </c>
      <c r="M27" s="149">
        <v>45</v>
      </c>
      <c r="N27" s="149">
        <v>0</v>
      </c>
      <c r="O27" s="151">
        <v>4110</v>
      </c>
    </row>
    <row r="28" spans="1:15" ht="13.5">
      <c r="A28" s="50" t="s">
        <v>53</v>
      </c>
      <c r="B28" s="178">
        <f t="shared" si="6"/>
        <v>189</v>
      </c>
      <c r="C28" s="179">
        <v>3</v>
      </c>
      <c r="D28" s="149">
        <v>15</v>
      </c>
      <c r="E28" s="149">
        <v>3</v>
      </c>
      <c r="F28" s="149">
        <v>2</v>
      </c>
      <c r="G28" s="149">
        <v>67</v>
      </c>
      <c r="H28" s="149">
        <v>7</v>
      </c>
      <c r="I28" s="149">
        <v>1</v>
      </c>
      <c r="J28" s="149">
        <v>0</v>
      </c>
      <c r="K28" s="149">
        <v>2</v>
      </c>
      <c r="L28" s="149">
        <v>0</v>
      </c>
      <c r="M28" s="149">
        <v>0</v>
      </c>
      <c r="N28" s="149">
        <v>0</v>
      </c>
      <c r="O28" s="151">
        <v>89</v>
      </c>
    </row>
    <row r="29" spans="1:15" ht="13.5">
      <c r="A29" s="50" t="s">
        <v>54</v>
      </c>
      <c r="B29" s="178">
        <f t="shared" si="6"/>
        <v>1677</v>
      </c>
      <c r="C29" s="179">
        <v>201</v>
      </c>
      <c r="D29" s="149">
        <v>49</v>
      </c>
      <c r="E29" s="149">
        <v>0</v>
      </c>
      <c r="F29" s="149">
        <v>10</v>
      </c>
      <c r="G29" s="149">
        <v>870</v>
      </c>
      <c r="H29" s="149">
        <v>8</v>
      </c>
      <c r="I29" s="149">
        <v>0</v>
      </c>
      <c r="J29" s="149">
        <v>10</v>
      </c>
      <c r="K29" s="149">
        <v>12</v>
      </c>
      <c r="L29" s="149">
        <v>1</v>
      </c>
      <c r="M29" s="149">
        <v>5</v>
      </c>
      <c r="N29" s="149">
        <v>0</v>
      </c>
      <c r="O29" s="151">
        <v>511</v>
      </c>
    </row>
    <row r="30" spans="1:15" ht="13.5">
      <c r="A30" s="50" t="s">
        <v>55</v>
      </c>
      <c r="B30" s="178">
        <f t="shared" si="6"/>
        <v>4281</v>
      </c>
      <c r="C30" s="179">
        <v>742</v>
      </c>
      <c r="D30" s="149">
        <v>199</v>
      </c>
      <c r="E30" s="149">
        <v>2</v>
      </c>
      <c r="F30" s="149">
        <v>25</v>
      </c>
      <c r="G30" s="149">
        <v>1468</v>
      </c>
      <c r="H30" s="149">
        <v>24</v>
      </c>
      <c r="I30" s="149">
        <v>3</v>
      </c>
      <c r="J30" s="149">
        <v>34</v>
      </c>
      <c r="K30" s="149">
        <v>47</v>
      </c>
      <c r="L30" s="149">
        <v>0</v>
      </c>
      <c r="M30" s="149">
        <v>2</v>
      </c>
      <c r="N30" s="149">
        <v>0</v>
      </c>
      <c r="O30" s="151">
        <v>1735</v>
      </c>
    </row>
    <row r="31" spans="1:15" ht="13.5">
      <c r="A31" s="50" t="s">
        <v>56</v>
      </c>
      <c r="B31" s="178">
        <f t="shared" si="6"/>
        <v>1106</v>
      </c>
      <c r="C31" s="179">
        <v>109</v>
      </c>
      <c r="D31" s="149">
        <v>66</v>
      </c>
      <c r="E31" s="149">
        <v>6</v>
      </c>
      <c r="F31" s="149">
        <v>520</v>
      </c>
      <c r="G31" s="149">
        <v>1</v>
      </c>
      <c r="H31" s="149">
        <v>0</v>
      </c>
      <c r="I31" s="149">
        <v>0</v>
      </c>
      <c r="J31" s="149">
        <v>2</v>
      </c>
      <c r="K31" s="149">
        <v>4</v>
      </c>
      <c r="L31" s="149">
        <v>0</v>
      </c>
      <c r="M31" s="149">
        <v>0</v>
      </c>
      <c r="N31" s="149">
        <v>0</v>
      </c>
      <c r="O31" s="151">
        <v>398</v>
      </c>
    </row>
    <row r="32" spans="1:15" ht="13.5">
      <c r="A32" s="50" t="s">
        <v>57</v>
      </c>
      <c r="B32" s="178">
        <f t="shared" si="6"/>
        <v>176</v>
      </c>
      <c r="C32" s="179">
        <v>14</v>
      </c>
      <c r="D32" s="149">
        <v>14</v>
      </c>
      <c r="E32" s="149">
        <v>0</v>
      </c>
      <c r="F32" s="149">
        <v>1</v>
      </c>
      <c r="G32" s="149">
        <v>44</v>
      </c>
      <c r="H32" s="149">
        <v>0</v>
      </c>
      <c r="I32" s="149">
        <v>25</v>
      </c>
      <c r="J32" s="149">
        <v>0</v>
      </c>
      <c r="K32" s="149">
        <v>1</v>
      </c>
      <c r="L32" s="149">
        <v>0</v>
      </c>
      <c r="M32" s="149">
        <v>0</v>
      </c>
      <c r="N32" s="149">
        <v>0</v>
      </c>
      <c r="O32" s="151">
        <v>77</v>
      </c>
    </row>
    <row r="33" spans="1:15" ht="13.5">
      <c r="A33" s="50" t="s">
        <v>58</v>
      </c>
      <c r="B33" s="178">
        <f t="shared" si="6"/>
        <v>1719</v>
      </c>
      <c r="C33" s="179">
        <v>203</v>
      </c>
      <c r="D33" s="149">
        <v>50</v>
      </c>
      <c r="E33" s="149">
        <v>0</v>
      </c>
      <c r="F33" s="149">
        <v>5</v>
      </c>
      <c r="G33" s="149">
        <v>436</v>
      </c>
      <c r="H33" s="149">
        <v>11</v>
      </c>
      <c r="I33" s="149">
        <v>0</v>
      </c>
      <c r="J33" s="149">
        <v>0</v>
      </c>
      <c r="K33" s="149">
        <v>312</v>
      </c>
      <c r="L33" s="149">
        <v>12</v>
      </c>
      <c r="M33" s="149">
        <v>0</v>
      </c>
      <c r="N33" s="149">
        <v>0</v>
      </c>
      <c r="O33" s="151">
        <v>690</v>
      </c>
    </row>
    <row r="34" spans="1:15" ht="13.5">
      <c r="A34" s="72" t="s">
        <v>59</v>
      </c>
      <c r="B34" s="178">
        <f t="shared" si="6"/>
        <v>121</v>
      </c>
      <c r="C34" s="170">
        <v>5</v>
      </c>
      <c r="D34" s="160">
        <v>1</v>
      </c>
      <c r="E34" s="160">
        <v>2</v>
      </c>
      <c r="F34" s="160">
        <v>0</v>
      </c>
      <c r="G34" s="160">
        <v>64</v>
      </c>
      <c r="H34" s="160">
        <v>5</v>
      </c>
      <c r="I34" s="160">
        <v>0</v>
      </c>
      <c r="J34" s="160">
        <v>0</v>
      </c>
      <c r="K34" s="160">
        <v>6</v>
      </c>
      <c r="L34" s="160">
        <v>0</v>
      </c>
      <c r="M34" s="160">
        <v>0</v>
      </c>
      <c r="N34" s="160">
        <v>0</v>
      </c>
      <c r="O34" s="162">
        <v>38</v>
      </c>
    </row>
    <row r="35" spans="1:15" ht="13.5">
      <c r="A35" s="51" t="s">
        <v>60</v>
      </c>
      <c r="B35" s="187">
        <f>SUM(B36:B39)</f>
        <v>11160</v>
      </c>
      <c r="C35" s="163">
        <f aca="true" t="shared" si="7" ref="C35:O35">SUM(C36:C39)</f>
        <v>1518</v>
      </c>
      <c r="D35" s="154">
        <f t="shared" si="7"/>
        <v>781</v>
      </c>
      <c r="E35" s="154">
        <f t="shared" si="7"/>
        <v>13</v>
      </c>
      <c r="F35" s="154">
        <f t="shared" si="7"/>
        <v>118</v>
      </c>
      <c r="G35" s="154">
        <f t="shared" si="7"/>
        <v>3538</v>
      </c>
      <c r="H35" s="154">
        <f t="shared" si="7"/>
        <v>75</v>
      </c>
      <c r="I35" s="154">
        <f t="shared" si="7"/>
        <v>20</v>
      </c>
      <c r="J35" s="154">
        <f t="shared" si="7"/>
        <v>14</v>
      </c>
      <c r="K35" s="154">
        <f t="shared" si="7"/>
        <v>149</v>
      </c>
      <c r="L35" s="154">
        <f t="shared" si="7"/>
        <v>47</v>
      </c>
      <c r="M35" s="154">
        <f t="shared" si="7"/>
        <v>8</v>
      </c>
      <c r="N35" s="154">
        <f t="shared" si="7"/>
        <v>0</v>
      </c>
      <c r="O35" s="156">
        <f t="shared" si="7"/>
        <v>4879</v>
      </c>
    </row>
    <row r="36" spans="1:15" ht="13.5">
      <c r="A36" s="50" t="s">
        <v>61</v>
      </c>
      <c r="B36" s="178">
        <f>C36+D36+E36+F36+G36+H36+I36+J36+K36+L36+M36+O36+N36</f>
        <v>7396</v>
      </c>
      <c r="C36" s="179">
        <v>697</v>
      </c>
      <c r="D36" s="149">
        <v>634</v>
      </c>
      <c r="E36" s="149">
        <v>11</v>
      </c>
      <c r="F36" s="149">
        <v>67</v>
      </c>
      <c r="G36" s="149">
        <v>2272</v>
      </c>
      <c r="H36" s="149">
        <v>60</v>
      </c>
      <c r="I36" s="149">
        <v>16</v>
      </c>
      <c r="J36" s="149">
        <v>4</v>
      </c>
      <c r="K36" s="149">
        <v>105</v>
      </c>
      <c r="L36" s="149">
        <v>42</v>
      </c>
      <c r="M36" s="149">
        <v>8</v>
      </c>
      <c r="N36" s="149">
        <v>0</v>
      </c>
      <c r="O36" s="151">
        <v>3480</v>
      </c>
    </row>
    <row r="37" spans="1:15" ht="13.5">
      <c r="A37" s="50" t="s">
        <v>62</v>
      </c>
      <c r="B37" s="178">
        <f>C37+D37+E37+F37+G37+H37+I37+J37+K37+L37+M37+O37+N37</f>
        <v>619</v>
      </c>
      <c r="C37" s="179">
        <v>101</v>
      </c>
      <c r="D37" s="149">
        <v>43</v>
      </c>
      <c r="E37" s="149">
        <v>1</v>
      </c>
      <c r="F37" s="149">
        <v>4</v>
      </c>
      <c r="G37" s="149">
        <v>271</v>
      </c>
      <c r="H37" s="149">
        <v>0</v>
      </c>
      <c r="I37" s="149">
        <v>0</v>
      </c>
      <c r="J37" s="149">
        <v>1</v>
      </c>
      <c r="K37" s="149">
        <v>13</v>
      </c>
      <c r="L37" s="149">
        <v>0</v>
      </c>
      <c r="M37" s="149">
        <v>0</v>
      </c>
      <c r="N37" s="149">
        <v>0</v>
      </c>
      <c r="O37" s="151">
        <v>185</v>
      </c>
    </row>
    <row r="38" spans="1:15" s="14" customFormat="1" ht="13.5">
      <c r="A38" s="50" t="s">
        <v>63</v>
      </c>
      <c r="B38" s="178">
        <f>C38+D38+E38+F38+G38+H38+I38+J38+K38+L38+M38+O38+N38</f>
        <v>1254</v>
      </c>
      <c r="C38" s="179">
        <v>231</v>
      </c>
      <c r="D38" s="149">
        <v>39</v>
      </c>
      <c r="E38" s="149">
        <v>1</v>
      </c>
      <c r="F38" s="149">
        <v>12</v>
      </c>
      <c r="G38" s="149">
        <v>541</v>
      </c>
      <c r="H38" s="149">
        <v>8</v>
      </c>
      <c r="I38" s="149">
        <v>4</v>
      </c>
      <c r="J38" s="149">
        <v>0</v>
      </c>
      <c r="K38" s="149">
        <v>10</v>
      </c>
      <c r="L38" s="149">
        <v>0</v>
      </c>
      <c r="M38" s="149">
        <v>0</v>
      </c>
      <c r="N38" s="149">
        <v>0</v>
      </c>
      <c r="O38" s="151">
        <v>408</v>
      </c>
    </row>
    <row r="39" spans="1:15" ht="13.5">
      <c r="A39" s="72" t="s">
        <v>64</v>
      </c>
      <c r="B39" s="178">
        <f>C39+D39+E39+F39+G39+H39+I39+J39+K39+L39+M39+O39+N39</f>
        <v>1891</v>
      </c>
      <c r="C39" s="170">
        <v>489</v>
      </c>
      <c r="D39" s="160">
        <v>65</v>
      </c>
      <c r="E39" s="160">
        <v>0</v>
      </c>
      <c r="F39" s="160">
        <v>35</v>
      </c>
      <c r="G39" s="160">
        <v>454</v>
      </c>
      <c r="H39" s="160">
        <v>7</v>
      </c>
      <c r="I39" s="160">
        <v>0</v>
      </c>
      <c r="J39" s="160">
        <v>9</v>
      </c>
      <c r="K39" s="160">
        <v>21</v>
      </c>
      <c r="L39" s="160">
        <v>5</v>
      </c>
      <c r="M39" s="160">
        <v>0</v>
      </c>
      <c r="N39" s="160">
        <v>0</v>
      </c>
      <c r="O39" s="162">
        <v>806</v>
      </c>
    </row>
    <row r="40" spans="1:15" ht="13.5">
      <c r="A40" s="51" t="s">
        <v>65</v>
      </c>
      <c r="B40" s="187">
        <f>SUM(B41:B52)</f>
        <v>17217</v>
      </c>
      <c r="C40" s="163">
        <f aca="true" t="shared" si="8" ref="C40:O40">SUM(C41:C52)</f>
        <v>2254</v>
      </c>
      <c r="D40" s="154">
        <f t="shared" si="8"/>
        <v>1016</v>
      </c>
      <c r="E40" s="154">
        <f t="shared" si="8"/>
        <v>11</v>
      </c>
      <c r="F40" s="154">
        <f t="shared" si="8"/>
        <v>125</v>
      </c>
      <c r="G40" s="154">
        <f t="shared" si="8"/>
        <v>4863</v>
      </c>
      <c r="H40" s="154">
        <f t="shared" si="8"/>
        <v>102</v>
      </c>
      <c r="I40" s="154">
        <f t="shared" si="8"/>
        <v>31</v>
      </c>
      <c r="J40" s="154">
        <f t="shared" si="8"/>
        <v>27</v>
      </c>
      <c r="K40" s="154">
        <f t="shared" si="8"/>
        <v>473</v>
      </c>
      <c r="L40" s="154">
        <f t="shared" si="8"/>
        <v>181</v>
      </c>
      <c r="M40" s="154">
        <f t="shared" si="8"/>
        <v>18</v>
      </c>
      <c r="N40" s="154">
        <f t="shared" si="8"/>
        <v>0</v>
      </c>
      <c r="O40" s="156">
        <f t="shared" si="8"/>
        <v>8116</v>
      </c>
    </row>
    <row r="41" spans="1:15" ht="13.5">
      <c r="A41" s="21" t="s">
        <v>268</v>
      </c>
      <c r="B41" s="178">
        <f>SUM(C41:O41)</f>
        <v>1993</v>
      </c>
      <c r="C41" s="179">
        <v>436</v>
      </c>
      <c r="D41" s="149">
        <v>55</v>
      </c>
      <c r="E41" s="149">
        <v>6</v>
      </c>
      <c r="F41" s="149">
        <v>16</v>
      </c>
      <c r="G41" s="149">
        <v>710</v>
      </c>
      <c r="H41" s="149">
        <v>8</v>
      </c>
      <c r="I41" s="149">
        <v>13</v>
      </c>
      <c r="J41" s="149">
        <v>17</v>
      </c>
      <c r="K41" s="149">
        <v>24</v>
      </c>
      <c r="L41" s="149">
        <v>0</v>
      </c>
      <c r="M41" s="149">
        <v>0</v>
      </c>
      <c r="N41" s="149">
        <v>0</v>
      </c>
      <c r="O41" s="151">
        <v>708</v>
      </c>
    </row>
    <row r="42" spans="1:15" ht="13.5">
      <c r="A42" s="12" t="s">
        <v>267</v>
      </c>
      <c r="B42" s="178">
        <f aca="true" t="shared" si="9" ref="B42:B52">SUM(C42:O42)</f>
        <v>5182</v>
      </c>
      <c r="C42" s="179">
        <v>685</v>
      </c>
      <c r="D42" s="149">
        <v>390</v>
      </c>
      <c r="E42" s="149">
        <v>0</v>
      </c>
      <c r="F42" s="149">
        <v>64</v>
      </c>
      <c r="G42" s="149">
        <v>952</v>
      </c>
      <c r="H42" s="149">
        <v>20</v>
      </c>
      <c r="I42" s="149">
        <v>2</v>
      </c>
      <c r="J42" s="149">
        <v>0</v>
      </c>
      <c r="K42" s="149">
        <v>233</v>
      </c>
      <c r="L42" s="149">
        <v>93</v>
      </c>
      <c r="M42" s="149">
        <v>4</v>
      </c>
      <c r="N42" s="149">
        <v>0</v>
      </c>
      <c r="O42" s="151">
        <v>2739</v>
      </c>
    </row>
    <row r="43" spans="1:15" ht="13.5">
      <c r="A43" s="56" t="s">
        <v>270</v>
      </c>
      <c r="B43" s="178">
        <f t="shared" si="9"/>
        <v>181</v>
      </c>
      <c r="C43" s="179">
        <v>16</v>
      </c>
      <c r="D43" s="149">
        <v>0</v>
      </c>
      <c r="E43" s="149">
        <v>0</v>
      </c>
      <c r="F43" s="149">
        <v>0</v>
      </c>
      <c r="G43" s="149">
        <v>14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51">
        <v>151</v>
      </c>
    </row>
    <row r="44" spans="1:15" ht="13.5">
      <c r="A44" s="12" t="s">
        <v>269</v>
      </c>
      <c r="B44" s="178">
        <f t="shared" si="9"/>
        <v>6532</v>
      </c>
      <c r="C44" s="179">
        <v>446</v>
      </c>
      <c r="D44" s="149">
        <v>528</v>
      </c>
      <c r="E44" s="149">
        <v>1</v>
      </c>
      <c r="F44" s="149">
        <v>36</v>
      </c>
      <c r="G44" s="149">
        <v>1849</v>
      </c>
      <c r="H44" s="149">
        <v>67</v>
      </c>
      <c r="I44" s="149">
        <v>15</v>
      </c>
      <c r="J44" s="149">
        <v>0</v>
      </c>
      <c r="K44" s="149">
        <v>155</v>
      </c>
      <c r="L44" s="149">
        <v>88</v>
      </c>
      <c r="M44" s="149">
        <v>5</v>
      </c>
      <c r="N44" s="149">
        <v>0</v>
      </c>
      <c r="O44" s="151">
        <v>3342</v>
      </c>
    </row>
    <row r="45" spans="1:15" ht="13.5">
      <c r="A45" s="12" t="s">
        <v>66</v>
      </c>
      <c r="B45" s="178">
        <f t="shared" si="9"/>
        <v>252</v>
      </c>
      <c r="C45" s="179">
        <v>14</v>
      </c>
      <c r="D45" s="149">
        <v>1</v>
      </c>
      <c r="E45" s="149">
        <v>0</v>
      </c>
      <c r="F45" s="149">
        <v>0</v>
      </c>
      <c r="G45" s="149">
        <v>160</v>
      </c>
      <c r="H45" s="149">
        <v>0</v>
      </c>
      <c r="I45" s="149">
        <v>0</v>
      </c>
      <c r="J45" s="149">
        <v>0</v>
      </c>
      <c r="K45" s="149">
        <v>2</v>
      </c>
      <c r="L45" s="149">
        <v>0</v>
      </c>
      <c r="M45" s="149">
        <v>0</v>
      </c>
      <c r="N45" s="149">
        <v>0</v>
      </c>
      <c r="O45" s="151">
        <v>75</v>
      </c>
    </row>
    <row r="46" spans="1:15" ht="13.5">
      <c r="A46" s="12" t="s">
        <v>67</v>
      </c>
      <c r="B46" s="178">
        <f t="shared" si="9"/>
        <v>0</v>
      </c>
      <c r="C46" s="179">
        <v>0</v>
      </c>
      <c r="D46" s="179">
        <v>0</v>
      </c>
      <c r="E46" s="179">
        <v>0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51">
        <v>0</v>
      </c>
    </row>
    <row r="47" spans="1:15" ht="13.5">
      <c r="A47" s="50" t="s">
        <v>68</v>
      </c>
      <c r="B47" s="178">
        <f t="shared" si="9"/>
        <v>743</v>
      </c>
      <c r="C47" s="179">
        <v>102</v>
      </c>
      <c r="D47" s="149">
        <v>6</v>
      </c>
      <c r="E47" s="149">
        <v>0</v>
      </c>
      <c r="F47" s="149">
        <v>1</v>
      </c>
      <c r="G47" s="149">
        <v>269</v>
      </c>
      <c r="H47" s="149">
        <v>5</v>
      </c>
      <c r="I47" s="149">
        <v>0</v>
      </c>
      <c r="J47" s="149">
        <v>4</v>
      </c>
      <c r="K47" s="149">
        <v>3</v>
      </c>
      <c r="L47" s="149">
        <v>0</v>
      </c>
      <c r="M47" s="149">
        <v>0</v>
      </c>
      <c r="N47" s="149">
        <v>0</v>
      </c>
      <c r="O47" s="151">
        <v>353</v>
      </c>
    </row>
    <row r="48" spans="1:15" ht="13.5">
      <c r="A48" s="50" t="s">
        <v>69</v>
      </c>
      <c r="B48" s="178">
        <f t="shared" si="9"/>
        <v>937</v>
      </c>
      <c r="C48" s="179">
        <v>129</v>
      </c>
      <c r="D48" s="149">
        <v>16</v>
      </c>
      <c r="E48" s="149">
        <v>0</v>
      </c>
      <c r="F48" s="149">
        <v>6</v>
      </c>
      <c r="G48" s="149">
        <v>397</v>
      </c>
      <c r="H48" s="149">
        <v>0</v>
      </c>
      <c r="I48" s="149">
        <v>0</v>
      </c>
      <c r="J48" s="149">
        <v>1</v>
      </c>
      <c r="K48" s="149">
        <v>20</v>
      </c>
      <c r="L48" s="149">
        <v>0</v>
      </c>
      <c r="M48" s="149">
        <v>0</v>
      </c>
      <c r="N48" s="149">
        <v>0</v>
      </c>
      <c r="O48" s="151">
        <v>368</v>
      </c>
    </row>
    <row r="49" spans="1:15" ht="13.5">
      <c r="A49" s="50" t="s">
        <v>70</v>
      </c>
      <c r="B49" s="178">
        <f t="shared" si="9"/>
        <v>1</v>
      </c>
      <c r="C49" s="179">
        <v>0</v>
      </c>
      <c r="D49" s="149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51">
        <v>1</v>
      </c>
    </row>
    <row r="50" spans="1:15" ht="13.5">
      <c r="A50" s="50" t="s">
        <v>71</v>
      </c>
      <c r="B50" s="178">
        <f t="shared" si="9"/>
        <v>866</v>
      </c>
      <c r="C50" s="179">
        <v>174</v>
      </c>
      <c r="D50" s="149">
        <v>20</v>
      </c>
      <c r="E50" s="149">
        <v>1</v>
      </c>
      <c r="F50" s="149">
        <v>2</v>
      </c>
      <c r="G50" s="149">
        <v>412</v>
      </c>
      <c r="H50" s="149">
        <v>2</v>
      </c>
      <c r="I50" s="149">
        <v>1</v>
      </c>
      <c r="J50" s="149">
        <v>5</v>
      </c>
      <c r="K50" s="149">
        <v>6</v>
      </c>
      <c r="L50" s="149">
        <v>0</v>
      </c>
      <c r="M50" s="149">
        <v>9</v>
      </c>
      <c r="N50" s="149">
        <v>0</v>
      </c>
      <c r="O50" s="151">
        <v>234</v>
      </c>
    </row>
    <row r="51" spans="1:15" ht="13.5">
      <c r="A51" s="50" t="s">
        <v>72</v>
      </c>
      <c r="B51" s="178">
        <f t="shared" si="9"/>
        <v>216</v>
      </c>
      <c r="C51" s="179">
        <v>102</v>
      </c>
      <c r="D51" s="149">
        <v>0</v>
      </c>
      <c r="E51" s="149">
        <v>2</v>
      </c>
      <c r="F51" s="149">
        <v>0</v>
      </c>
      <c r="G51" s="149">
        <v>38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51">
        <v>74</v>
      </c>
    </row>
    <row r="52" spans="1:15" ht="14.25" thickBot="1">
      <c r="A52" s="20" t="s">
        <v>73</v>
      </c>
      <c r="B52" s="190">
        <f t="shared" si="9"/>
        <v>314</v>
      </c>
      <c r="C52" s="201">
        <v>150</v>
      </c>
      <c r="D52" s="165">
        <v>0</v>
      </c>
      <c r="E52" s="165">
        <v>1</v>
      </c>
      <c r="F52" s="165">
        <v>0</v>
      </c>
      <c r="G52" s="165">
        <v>62</v>
      </c>
      <c r="H52" s="165">
        <v>0</v>
      </c>
      <c r="I52" s="165">
        <v>0</v>
      </c>
      <c r="J52" s="165">
        <v>0</v>
      </c>
      <c r="K52" s="165">
        <v>30</v>
      </c>
      <c r="L52" s="165">
        <v>0</v>
      </c>
      <c r="M52" s="165">
        <v>0</v>
      </c>
      <c r="N52" s="165">
        <v>0</v>
      </c>
      <c r="O52" s="167">
        <v>71</v>
      </c>
    </row>
    <row r="53" spans="1:15" ht="13.5">
      <c r="A53" s="73" t="s">
        <v>74</v>
      </c>
      <c r="B53" s="177">
        <f>SUM(B54:B69)</f>
        <v>12841</v>
      </c>
      <c r="C53" s="146">
        <f aca="true" t="shared" si="10" ref="C53:O53">SUM(C54:C69)</f>
        <v>3519</v>
      </c>
      <c r="D53" s="168">
        <f t="shared" si="10"/>
        <v>419</v>
      </c>
      <c r="E53" s="168">
        <f t="shared" si="10"/>
        <v>2</v>
      </c>
      <c r="F53" s="168">
        <f t="shared" si="10"/>
        <v>37</v>
      </c>
      <c r="G53" s="168">
        <f t="shared" si="10"/>
        <v>3979</v>
      </c>
      <c r="H53" s="168">
        <f t="shared" si="10"/>
        <v>49</v>
      </c>
      <c r="I53" s="168">
        <f t="shared" si="10"/>
        <v>18</v>
      </c>
      <c r="J53" s="168">
        <f t="shared" si="10"/>
        <v>17</v>
      </c>
      <c r="K53" s="168">
        <f t="shared" si="10"/>
        <v>210</v>
      </c>
      <c r="L53" s="168">
        <f t="shared" si="10"/>
        <v>55</v>
      </c>
      <c r="M53" s="168">
        <f t="shared" si="10"/>
        <v>10</v>
      </c>
      <c r="N53" s="168">
        <f t="shared" si="10"/>
        <v>0</v>
      </c>
      <c r="O53" s="169">
        <f t="shared" si="10"/>
        <v>4526</v>
      </c>
    </row>
    <row r="54" spans="1:15" ht="13.5">
      <c r="A54" s="50" t="s">
        <v>75</v>
      </c>
      <c r="B54" s="178">
        <f>SUM(C54:O54)</f>
        <v>1438</v>
      </c>
      <c r="C54" s="179">
        <v>340</v>
      </c>
      <c r="D54" s="149">
        <v>76</v>
      </c>
      <c r="E54" s="149">
        <v>0</v>
      </c>
      <c r="F54" s="149">
        <v>4</v>
      </c>
      <c r="G54" s="149">
        <v>279</v>
      </c>
      <c r="H54" s="149">
        <v>19</v>
      </c>
      <c r="I54" s="149">
        <v>6</v>
      </c>
      <c r="J54" s="149">
        <v>0</v>
      </c>
      <c r="K54" s="149">
        <v>27</v>
      </c>
      <c r="L54" s="149">
        <v>0</v>
      </c>
      <c r="M54" s="149">
        <v>0</v>
      </c>
      <c r="N54" s="149">
        <v>0</v>
      </c>
      <c r="O54" s="151">
        <v>687</v>
      </c>
    </row>
    <row r="55" spans="1:15" ht="13.5">
      <c r="A55" s="50" t="s">
        <v>76</v>
      </c>
      <c r="B55" s="178">
        <f aca="true" t="shared" si="11" ref="B55:B69">SUM(C55:O55)</f>
        <v>581</v>
      </c>
      <c r="C55" s="179">
        <v>222</v>
      </c>
      <c r="D55" s="149">
        <v>4</v>
      </c>
      <c r="E55" s="149">
        <v>0</v>
      </c>
      <c r="F55" s="149">
        <v>2</v>
      </c>
      <c r="G55" s="149">
        <v>130</v>
      </c>
      <c r="H55" s="149">
        <v>0</v>
      </c>
      <c r="I55" s="149">
        <v>3</v>
      </c>
      <c r="J55" s="149">
        <v>0</v>
      </c>
      <c r="K55" s="149">
        <v>8</v>
      </c>
      <c r="L55" s="149">
        <v>29</v>
      </c>
      <c r="M55" s="149">
        <v>1</v>
      </c>
      <c r="N55" s="149">
        <v>0</v>
      </c>
      <c r="O55" s="151">
        <v>182</v>
      </c>
    </row>
    <row r="56" spans="1:15" ht="13.5">
      <c r="A56" s="50" t="s">
        <v>77</v>
      </c>
      <c r="B56" s="178">
        <f t="shared" si="11"/>
        <v>26</v>
      </c>
      <c r="C56" s="179">
        <v>1</v>
      </c>
      <c r="D56" s="149">
        <v>0</v>
      </c>
      <c r="E56" s="149">
        <v>0</v>
      </c>
      <c r="F56" s="149">
        <v>6</v>
      </c>
      <c r="G56" s="149">
        <v>5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51">
        <v>14</v>
      </c>
    </row>
    <row r="57" spans="1:15" ht="13.5">
      <c r="A57" s="50" t="s">
        <v>78</v>
      </c>
      <c r="B57" s="178">
        <f t="shared" si="11"/>
        <v>3298</v>
      </c>
      <c r="C57" s="179">
        <v>924</v>
      </c>
      <c r="D57" s="149">
        <v>121</v>
      </c>
      <c r="E57" s="149">
        <v>1</v>
      </c>
      <c r="F57" s="149">
        <v>9</v>
      </c>
      <c r="G57" s="149">
        <v>1085</v>
      </c>
      <c r="H57" s="149">
        <v>4</v>
      </c>
      <c r="I57" s="149">
        <v>3</v>
      </c>
      <c r="J57" s="149">
        <v>8</v>
      </c>
      <c r="K57" s="149">
        <v>48</v>
      </c>
      <c r="L57" s="149">
        <v>0</v>
      </c>
      <c r="M57" s="149">
        <v>7</v>
      </c>
      <c r="N57" s="149">
        <v>0</v>
      </c>
      <c r="O57" s="151">
        <v>1088</v>
      </c>
    </row>
    <row r="58" spans="1:15" ht="13.5">
      <c r="A58" s="50" t="s">
        <v>79</v>
      </c>
      <c r="B58" s="178">
        <f t="shared" si="11"/>
        <v>135</v>
      </c>
      <c r="C58" s="179">
        <v>11</v>
      </c>
      <c r="D58" s="149">
        <v>4</v>
      </c>
      <c r="E58" s="149">
        <v>0</v>
      </c>
      <c r="F58" s="149">
        <v>1</v>
      </c>
      <c r="G58" s="149">
        <v>52</v>
      </c>
      <c r="H58" s="149">
        <v>0</v>
      </c>
      <c r="I58" s="149">
        <v>0</v>
      </c>
      <c r="J58" s="149">
        <v>0</v>
      </c>
      <c r="K58" s="149">
        <v>0</v>
      </c>
      <c r="L58" s="149">
        <v>0</v>
      </c>
      <c r="M58" s="149">
        <v>0</v>
      </c>
      <c r="N58" s="149">
        <v>0</v>
      </c>
      <c r="O58" s="151">
        <v>67</v>
      </c>
    </row>
    <row r="59" spans="1:15" ht="13.5">
      <c r="A59" s="50" t="s">
        <v>80</v>
      </c>
      <c r="B59" s="178">
        <f t="shared" si="11"/>
        <v>260</v>
      </c>
      <c r="C59" s="179">
        <v>22</v>
      </c>
      <c r="D59" s="149">
        <v>3</v>
      </c>
      <c r="E59" s="149">
        <v>0</v>
      </c>
      <c r="F59" s="149">
        <v>0</v>
      </c>
      <c r="G59" s="149">
        <v>100</v>
      </c>
      <c r="H59" s="149">
        <v>0</v>
      </c>
      <c r="I59" s="149">
        <v>1</v>
      </c>
      <c r="J59" s="149">
        <v>0</v>
      </c>
      <c r="K59" s="149">
        <v>2</v>
      </c>
      <c r="L59" s="149">
        <v>0</v>
      </c>
      <c r="M59" s="149">
        <v>0</v>
      </c>
      <c r="N59" s="149">
        <v>0</v>
      </c>
      <c r="O59" s="151">
        <v>132</v>
      </c>
    </row>
    <row r="60" spans="1:15" ht="13.5">
      <c r="A60" s="50" t="s">
        <v>81</v>
      </c>
      <c r="B60" s="178">
        <f t="shared" si="11"/>
        <v>2128</v>
      </c>
      <c r="C60" s="179">
        <v>422</v>
      </c>
      <c r="D60" s="149">
        <v>89</v>
      </c>
      <c r="E60" s="149">
        <v>0</v>
      </c>
      <c r="F60" s="149">
        <v>3</v>
      </c>
      <c r="G60" s="149">
        <v>651</v>
      </c>
      <c r="H60" s="149">
        <v>2</v>
      </c>
      <c r="I60" s="149">
        <v>0</v>
      </c>
      <c r="J60" s="149">
        <v>2</v>
      </c>
      <c r="K60" s="149">
        <v>41</v>
      </c>
      <c r="L60" s="149">
        <v>0</v>
      </c>
      <c r="M60" s="149">
        <v>0</v>
      </c>
      <c r="N60" s="149">
        <v>0</v>
      </c>
      <c r="O60" s="151">
        <v>918</v>
      </c>
    </row>
    <row r="61" spans="1:15" ht="13.5">
      <c r="A61" s="50" t="s">
        <v>82</v>
      </c>
      <c r="B61" s="178">
        <f t="shared" si="11"/>
        <v>462</v>
      </c>
      <c r="C61" s="179">
        <v>159</v>
      </c>
      <c r="D61" s="149">
        <v>3</v>
      </c>
      <c r="E61" s="149">
        <v>0</v>
      </c>
      <c r="F61" s="149">
        <v>2</v>
      </c>
      <c r="G61" s="149">
        <v>187</v>
      </c>
      <c r="H61" s="149">
        <v>0</v>
      </c>
      <c r="I61" s="149">
        <v>0</v>
      </c>
      <c r="J61" s="149">
        <v>0</v>
      </c>
      <c r="K61" s="149">
        <v>1</v>
      </c>
      <c r="L61" s="149">
        <v>0</v>
      </c>
      <c r="M61" s="149">
        <v>0</v>
      </c>
      <c r="N61" s="149">
        <v>0</v>
      </c>
      <c r="O61" s="151">
        <v>110</v>
      </c>
    </row>
    <row r="62" spans="1:15" ht="13.5">
      <c r="A62" s="50" t="s">
        <v>83</v>
      </c>
      <c r="B62" s="178">
        <f t="shared" si="11"/>
        <v>1694</v>
      </c>
      <c r="C62" s="179">
        <v>374</v>
      </c>
      <c r="D62" s="149">
        <v>54</v>
      </c>
      <c r="E62" s="149">
        <v>0</v>
      </c>
      <c r="F62" s="149">
        <v>5</v>
      </c>
      <c r="G62" s="149">
        <v>671</v>
      </c>
      <c r="H62" s="149">
        <v>3</v>
      </c>
      <c r="I62" s="149">
        <v>1</v>
      </c>
      <c r="J62" s="149">
        <v>7</v>
      </c>
      <c r="K62" s="149">
        <v>17</v>
      </c>
      <c r="L62" s="149">
        <v>26</v>
      </c>
      <c r="M62" s="149">
        <v>1</v>
      </c>
      <c r="N62" s="149">
        <v>0</v>
      </c>
      <c r="O62" s="151">
        <v>535</v>
      </c>
    </row>
    <row r="63" spans="1:15" ht="13.5">
      <c r="A63" s="50" t="s">
        <v>84</v>
      </c>
      <c r="B63" s="178">
        <f t="shared" si="11"/>
        <v>530</v>
      </c>
      <c r="C63" s="179">
        <v>28</v>
      </c>
      <c r="D63" s="149">
        <v>25</v>
      </c>
      <c r="E63" s="149">
        <v>0</v>
      </c>
      <c r="F63" s="149">
        <v>4</v>
      </c>
      <c r="G63" s="149">
        <v>185</v>
      </c>
      <c r="H63" s="149">
        <v>2</v>
      </c>
      <c r="I63" s="149">
        <v>3</v>
      </c>
      <c r="J63" s="149">
        <v>0</v>
      </c>
      <c r="K63" s="149">
        <v>25</v>
      </c>
      <c r="L63" s="149">
        <v>0</v>
      </c>
      <c r="M63" s="149">
        <v>0</v>
      </c>
      <c r="N63" s="149">
        <v>0</v>
      </c>
      <c r="O63" s="151">
        <v>258</v>
      </c>
    </row>
    <row r="64" spans="1:15" ht="13.5">
      <c r="A64" s="50" t="s">
        <v>85</v>
      </c>
      <c r="B64" s="178">
        <f t="shared" si="11"/>
        <v>309</v>
      </c>
      <c r="C64" s="179">
        <v>163</v>
      </c>
      <c r="D64" s="149">
        <v>0</v>
      </c>
      <c r="E64" s="149">
        <v>0</v>
      </c>
      <c r="F64" s="149">
        <v>0</v>
      </c>
      <c r="G64" s="149">
        <v>12</v>
      </c>
      <c r="H64" s="149">
        <v>0</v>
      </c>
      <c r="I64" s="149">
        <v>1</v>
      </c>
      <c r="J64" s="149">
        <v>0</v>
      </c>
      <c r="K64" s="149">
        <v>23</v>
      </c>
      <c r="L64" s="149">
        <v>0</v>
      </c>
      <c r="M64" s="149">
        <v>0</v>
      </c>
      <c r="N64" s="149">
        <v>0</v>
      </c>
      <c r="O64" s="151">
        <v>110</v>
      </c>
    </row>
    <row r="65" spans="1:15" ht="13.5">
      <c r="A65" s="50" t="s">
        <v>86</v>
      </c>
      <c r="B65" s="178">
        <f t="shared" si="11"/>
        <v>186</v>
      </c>
      <c r="C65" s="179">
        <v>45</v>
      </c>
      <c r="D65" s="149">
        <v>3</v>
      </c>
      <c r="E65" s="149">
        <v>0</v>
      </c>
      <c r="F65" s="149">
        <v>0</v>
      </c>
      <c r="G65" s="149">
        <v>55</v>
      </c>
      <c r="H65" s="149">
        <v>3</v>
      </c>
      <c r="I65" s="149">
        <v>0</v>
      </c>
      <c r="J65" s="149">
        <v>0</v>
      </c>
      <c r="K65" s="149">
        <v>2</v>
      </c>
      <c r="L65" s="149">
        <v>0</v>
      </c>
      <c r="M65" s="149">
        <v>0</v>
      </c>
      <c r="N65" s="149">
        <v>0</v>
      </c>
      <c r="O65" s="151">
        <v>78</v>
      </c>
    </row>
    <row r="66" spans="1:15" ht="13.5">
      <c r="A66" s="50" t="s">
        <v>87</v>
      </c>
      <c r="B66" s="178">
        <f t="shared" si="11"/>
        <v>355</v>
      </c>
      <c r="C66" s="179">
        <v>206</v>
      </c>
      <c r="D66" s="149">
        <v>2</v>
      </c>
      <c r="E66" s="149">
        <v>0</v>
      </c>
      <c r="F66" s="149">
        <v>0</v>
      </c>
      <c r="G66" s="149">
        <v>23</v>
      </c>
      <c r="H66" s="149">
        <v>0</v>
      </c>
      <c r="I66" s="149">
        <v>0</v>
      </c>
      <c r="J66" s="149">
        <v>0</v>
      </c>
      <c r="K66" s="149">
        <v>7</v>
      </c>
      <c r="L66" s="149">
        <v>0</v>
      </c>
      <c r="M66" s="149">
        <v>0</v>
      </c>
      <c r="N66" s="149">
        <v>0</v>
      </c>
      <c r="O66" s="151">
        <v>117</v>
      </c>
    </row>
    <row r="67" spans="1:15" ht="13.5">
      <c r="A67" s="50" t="s">
        <v>88</v>
      </c>
      <c r="B67" s="178">
        <f t="shared" si="11"/>
        <v>215</v>
      </c>
      <c r="C67" s="179">
        <v>201</v>
      </c>
      <c r="D67" s="149">
        <v>0</v>
      </c>
      <c r="E67" s="149">
        <v>0</v>
      </c>
      <c r="F67" s="149">
        <v>0</v>
      </c>
      <c r="G67" s="149">
        <v>7</v>
      </c>
      <c r="H67" s="149">
        <v>0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149">
        <v>0</v>
      </c>
      <c r="O67" s="151">
        <v>7</v>
      </c>
    </row>
    <row r="68" spans="1:15" ht="13.5">
      <c r="A68" s="50" t="s">
        <v>89</v>
      </c>
      <c r="B68" s="178">
        <f t="shared" si="11"/>
        <v>623</v>
      </c>
      <c r="C68" s="179">
        <v>63</v>
      </c>
      <c r="D68" s="149">
        <v>19</v>
      </c>
      <c r="E68" s="149">
        <v>0</v>
      </c>
      <c r="F68" s="149">
        <v>1</v>
      </c>
      <c r="G68" s="149">
        <v>383</v>
      </c>
      <c r="H68" s="149">
        <v>1</v>
      </c>
      <c r="I68" s="149">
        <v>0</v>
      </c>
      <c r="J68" s="149">
        <v>0</v>
      </c>
      <c r="K68" s="149">
        <v>9</v>
      </c>
      <c r="L68" s="149">
        <v>0</v>
      </c>
      <c r="M68" s="149">
        <v>1</v>
      </c>
      <c r="N68" s="149">
        <v>0</v>
      </c>
      <c r="O68" s="151">
        <v>146</v>
      </c>
    </row>
    <row r="69" spans="1:15" ht="13.5">
      <c r="A69" s="72" t="s">
        <v>90</v>
      </c>
      <c r="B69" s="178">
        <f t="shared" si="11"/>
        <v>601</v>
      </c>
      <c r="C69" s="170">
        <v>338</v>
      </c>
      <c r="D69" s="160">
        <v>16</v>
      </c>
      <c r="E69" s="160">
        <v>1</v>
      </c>
      <c r="F69" s="160">
        <v>0</v>
      </c>
      <c r="G69" s="160">
        <v>154</v>
      </c>
      <c r="H69" s="160">
        <v>15</v>
      </c>
      <c r="I69" s="160">
        <v>0</v>
      </c>
      <c r="J69" s="160">
        <v>0</v>
      </c>
      <c r="K69" s="160">
        <v>0</v>
      </c>
      <c r="L69" s="160">
        <v>0</v>
      </c>
      <c r="M69" s="160">
        <v>0</v>
      </c>
      <c r="N69" s="160">
        <v>0</v>
      </c>
      <c r="O69" s="162">
        <v>77</v>
      </c>
    </row>
    <row r="70" spans="1:15" ht="13.5">
      <c r="A70" s="51" t="s">
        <v>91</v>
      </c>
      <c r="B70" s="187">
        <f>SUM(B71:B82)</f>
        <v>13809</v>
      </c>
      <c r="C70" s="163">
        <f aca="true" t="shared" si="12" ref="C70:O70">SUM(C71:C82)</f>
        <v>4597</v>
      </c>
      <c r="D70" s="154">
        <f t="shared" si="12"/>
        <v>418</v>
      </c>
      <c r="E70" s="154">
        <f t="shared" si="12"/>
        <v>1</v>
      </c>
      <c r="F70" s="154">
        <f t="shared" si="12"/>
        <v>57</v>
      </c>
      <c r="G70" s="154">
        <f t="shared" si="12"/>
        <v>3375</v>
      </c>
      <c r="H70" s="154">
        <f t="shared" si="12"/>
        <v>16</v>
      </c>
      <c r="I70" s="154">
        <f t="shared" si="12"/>
        <v>235</v>
      </c>
      <c r="J70" s="154">
        <f t="shared" si="12"/>
        <v>16</v>
      </c>
      <c r="K70" s="154">
        <f t="shared" si="12"/>
        <v>430</v>
      </c>
      <c r="L70" s="154">
        <f t="shared" si="12"/>
        <v>110</v>
      </c>
      <c r="M70" s="154">
        <f t="shared" si="12"/>
        <v>7</v>
      </c>
      <c r="N70" s="154">
        <f t="shared" si="12"/>
        <v>0</v>
      </c>
      <c r="O70" s="156">
        <f t="shared" si="12"/>
        <v>4547</v>
      </c>
    </row>
    <row r="71" spans="1:15" ht="13.5">
      <c r="A71" s="136" t="s">
        <v>286</v>
      </c>
      <c r="B71" s="178">
        <f>SUM(C71:O71)</f>
        <v>4032</v>
      </c>
      <c r="C71" s="179">
        <v>1593</v>
      </c>
      <c r="D71" s="149">
        <v>95</v>
      </c>
      <c r="E71" s="149">
        <v>1</v>
      </c>
      <c r="F71" s="149">
        <v>7</v>
      </c>
      <c r="G71" s="149">
        <v>855</v>
      </c>
      <c r="H71" s="149">
        <v>8</v>
      </c>
      <c r="I71" s="149">
        <v>0</v>
      </c>
      <c r="J71" s="149">
        <v>0</v>
      </c>
      <c r="K71" s="149">
        <v>180</v>
      </c>
      <c r="L71" s="149">
        <v>54</v>
      </c>
      <c r="M71" s="149">
        <v>0</v>
      </c>
      <c r="N71" s="149">
        <v>0</v>
      </c>
      <c r="O71" s="151">
        <v>1239</v>
      </c>
    </row>
    <row r="72" spans="1:15" ht="13.5">
      <c r="A72" s="137" t="s">
        <v>287</v>
      </c>
      <c r="B72" s="178">
        <f aca="true" t="shared" si="13" ref="B72:B82">SUM(C72:O72)</f>
        <v>1550</v>
      </c>
      <c r="C72" s="179">
        <v>431</v>
      </c>
      <c r="D72" s="149">
        <v>15</v>
      </c>
      <c r="E72" s="149">
        <v>0</v>
      </c>
      <c r="F72" s="149">
        <v>2</v>
      </c>
      <c r="G72" s="149">
        <v>568</v>
      </c>
      <c r="H72" s="149">
        <v>0</v>
      </c>
      <c r="I72" s="149">
        <v>0</v>
      </c>
      <c r="J72" s="149">
        <v>3</v>
      </c>
      <c r="K72" s="149">
        <v>51</v>
      </c>
      <c r="L72" s="149">
        <v>0</v>
      </c>
      <c r="M72" s="149">
        <v>0</v>
      </c>
      <c r="N72" s="149">
        <v>0</v>
      </c>
      <c r="O72" s="151">
        <v>480</v>
      </c>
    </row>
    <row r="73" spans="1:15" ht="13.5">
      <c r="A73" s="50" t="s">
        <v>92</v>
      </c>
      <c r="B73" s="178">
        <f t="shared" si="13"/>
        <v>650</v>
      </c>
      <c r="C73" s="179">
        <v>177</v>
      </c>
      <c r="D73" s="149">
        <v>7</v>
      </c>
      <c r="E73" s="149">
        <v>0</v>
      </c>
      <c r="F73" s="149">
        <v>1</v>
      </c>
      <c r="G73" s="149">
        <v>220</v>
      </c>
      <c r="H73" s="149">
        <v>2</v>
      </c>
      <c r="I73" s="149">
        <v>0</v>
      </c>
      <c r="J73" s="149">
        <v>1</v>
      </c>
      <c r="K73" s="149">
        <v>5</v>
      </c>
      <c r="L73" s="149">
        <v>0</v>
      </c>
      <c r="M73" s="149">
        <v>0</v>
      </c>
      <c r="N73" s="149">
        <v>0</v>
      </c>
      <c r="O73" s="151">
        <v>237</v>
      </c>
    </row>
    <row r="74" spans="1:15" ht="13.5">
      <c r="A74" s="50" t="s">
        <v>93</v>
      </c>
      <c r="B74" s="178">
        <f t="shared" si="13"/>
        <v>3589</v>
      </c>
      <c r="C74" s="179">
        <v>1062</v>
      </c>
      <c r="D74" s="149">
        <v>238</v>
      </c>
      <c r="E74" s="149">
        <v>0</v>
      </c>
      <c r="F74" s="149">
        <v>13</v>
      </c>
      <c r="G74" s="149">
        <v>734</v>
      </c>
      <c r="H74" s="149">
        <v>1</v>
      </c>
      <c r="I74" s="149">
        <v>2</v>
      </c>
      <c r="J74" s="149">
        <v>0</v>
      </c>
      <c r="K74" s="149">
        <v>134</v>
      </c>
      <c r="L74" s="149">
        <v>55</v>
      </c>
      <c r="M74" s="149">
        <v>0</v>
      </c>
      <c r="N74" s="149">
        <v>0</v>
      </c>
      <c r="O74" s="151">
        <v>1350</v>
      </c>
    </row>
    <row r="75" spans="1:15" ht="13.5">
      <c r="A75" s="50" t="s">
        <v>94</v>
      </c>
      <c r="B75" s="178">
        <f t="shared" si="13"/>
        <v>292</v>
      </c>
      <c r="C75" s="179">
        <v>140</v>
      </c>
      <c r="D75" s="149">
        <v>0</v>
      </c>
      <c r="E75" s="149">
        <v>0</v>
      </c>
      <c r="F75" s="149">
        <v>0</v>
      </c>
      <c r="G75" s="149">
        <v>111</v>
      </c>
      <c r="H75" s="149">
        <v>0</v>
      </c>
      <c r="I75" s="149">
        <v>0</v>
      </c>
      <c r="J75" s="149">
        <v>0</v>
      </c>
      <c r="K75" s="149">
        <v>0</v>
      </c>
      <c r="L75" s="149">
        <v>0</v>
      </c>
      <c r="M75" s="149">
        <v>0</v>
      </c>
      <c r="N75" s="149">
        <v>0</v>
      </c>
      <c r="O75" s="151">
        <v>41</v>
      </c>
    </row>
    <row r="76" spans="1:15" ht="13.5">
      <c r="A76" s="50" t="s">
        <v>95</v>
      </c>
      <c r="B76" s="178">
        <f t="shared" si="13"/>
        <v>26</v>
      </c>
      <c r="C76" s="179">
        <v>1</v>
      </c>
      <c r="D76" s="149">
        <v>0</v>
      </c>
      <c r="E76" s="149">
        <v>0</v>
      </c>
      <c r="F76" s="149">
        <v>0</v>
      </c>
      <c r="G76" s="149">
        <v>10</v>
      </c>
      <c r="H76" s="149">
        <v>0</v>
      </c>
      <c r="I76" s="149">
        <v>0</v>
      </c>
      <c r="J76" s="149">
        <v>0</v>
      </c>
      <c r="K76" s="149">
        <v>1</v>
      </c>
      <c r="L76" s="149">
        <v>0</v>
      </c>
      <c r="M76" s="149">
        <v>0</v>
      </c>
      <c r="N76" s="149">
        <v>0</v>
      </c>
      <c r="O76" s="151">
        <v>14</v>
      </c>
    </row>
    <row r="77" spans="1:15" ht="13.5">
      <c r="A77" s="50" t="s">
        <v>96</v>
      </c>
      <c r="B77" s="178">
        <f t="shared" si="13"/>
        <v>339</v>
      </c>
      <c r="C77" s="179">
        <v>104</v>
      </c>
      <c r="D77" s="149">
        <v>3</v>
      </c>
      <c r="E77" s="149">
        <v>0</v>
      </c>
      <c r="F77" s="149">
        <v>4</v>
      </c>
      <c r="G77" s="149">
        <v>60</v>
      </c>
      <c r="H77" s="149">
        <v>0</v>
      </c>
      <c r="I77" s="149">
        <v>0</v>
      </c>
      <c r="J77" s="149">
        <v>0</v>
      </c>
      <c r="K77" s="149">
        <v>24</v>
      </c>
      <c r="L77" s="149">
        <v>0</v>
      </c>
      <c r="M77" s="149">
        <v>0</v>
      </c>
      <c r="N77" s="149">
        <v>0</v>
      </c>
      <c r="O77" s="151">
        <v>144</v>
      </c>
    </row>
    <row r="78" spans="1:15" ht="13.5">
      <c r="A78" s="50" t="s">
        <v>97</v>
      </c>
      <c r="B78" s="178">
        <f t="shared" si="13"/>
        <v>555</v>
      </c>
      <c r="C78" s="179">
        <v>241</v>
      </c>
      <c r="D78" s="149">
        <v>6</v>
      </c>
      <c r="E78" s="149">
        <v>0</v>
      </c>
      <c r="F78" s="149">
        <v>17</v>
      </c>
      <c r="G78" s="149">
        <v>62</v>
      </c>
      <c r="H78" s="149">
        <v>0</v>
      </c>
      <c r="I78" s="149">
        <v>0</v>
      </c>
      <c r="J78" s="149">
        <v>0</v>
      </c>
      <c r="K78" s="149">
        <v>2</v>
      </c>
      <c r="L78" s="149">
        <v>1</v>
      </c>
      <c r="M78" s="149">
        <v>0</v>
      </c>
      <c r="N78" s="149">
        <v>0</v>
      </c>
      <c r="O78" s="151">
        <v>226</v>
      </c>
    </row>
    <row r="79" spans="1:15" ht="13.5">
      <c r="A79" s="50" t="s">
        <v>98</v>
      </c>
      <c r="B79" s="178">
        <f t="shared" si="13"/>
        <v>318</v>
      </c>
      <c r="C79" s="179">
        <v>8</v>
      </c>
      <c r="D79" s="149">
        <v>2</v>
      </c>
      <c r="E79" s="149">
        <v>0</v>
      </c>
      <c r="F79" s="149">
        <v>0</v>
      </c>
      <c r="G79" s="149">
        <v>45</v>
      </c>
      <c r="H79" s="149">
        <v>0</v>
      </c>
      <c r="I79" s="149">
        <v>233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151">
        <v>30</v>
      </c>
    </row>
    <row r="80" spans="1:15" ht="13.5">
      <c r="A80" s="50" t="s">
        <v>99</v>
      </c>
      <c r="B80" s="178">
        <f t="shared" si="13"/>
        <v>404</v>
      </c>
      <c r="C80" s="179">
        <v>398</v>
      </c>
      <c r="D80" s="149">
        <v>0</v>
      </c>
      <c r="E80" s="149">
        <v>0</v>
      </c>
      <c r="F80" s="149">
        <v>0</v>
      </c>
      <c r="G80" s="149">
        <v>1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49">
        <v>0</v>
      </c>
      <c r="N80" s="149">
        <v>0</v>
      </c>
      <c r="O80" s="151">
        <v>5</v>
      </c>
    </row>
    <row r="81" spans="1:15" ht="13.5">
      <c r="A81" s="50" t="s">
        <v>100</v>
      </c>
      <c r="B81" s="178">
        <f t="shared" si="13"/>
        <v>2039</v>
      </c>
      <c r="C81" s="179">
        <v>442</v>
      </c>
      <c r="D81" s="149">
        <v>52</v>
      </c>
      <c r="E81" s="149">
        <v>0</v>
      </c>
      <c r="F81" s="149">
        <v>13</v>
      </c>
      <c r="G81" s="149">
        <v>708</v>
      </c>
      <c r="H81" s="149">
        <v>5</v>
      </c>
      <c r="I81" s="149">
        <v>0</v>
      </c>
      <c r="J81" s="149">
        <v>12</v>
      </c>
      <c r="K81" s="149">
        <v>33</v>
      </c>
      <c r="L81" s="149">
        <v>0</v>
      </c>
      <c r="M81" s="149">
        <v>7</v>
      </c>
      <c r="N81" s="149">
        <v>0</v>
      </c>
      <c r="O81" s="151">
        <v>767</v>
      </c>
    </row>
    <row r="82" spans="1:15" ht="13.5">
      <c r="A82" s="72" t="s">
        <v>101</v>
      </c>
      <c r="B82" s="178">
        <f t="shared" si="13"/>
        <v>15</v>
      </c>
      <c r="C82" s="170">
        <v>0</v>
      </c>
      <c r="D82" s="160">
        <v>0</v>
      </c>
      <c r="E82" s="160">
        <v>0</v>
      </c>
      <c r="F82" s="160">
        <v>0</v>
      </c>
      <c r="G82" s="160">
        <v>1</v>
      </c>
      <c r="H82" s="160">
        <v>0</v>
      </c>
      <c r="I82" s="160">
        <v>0</v>
      </c>
      <c r="J82" s="160">
        <v>0</v>
      </c>
      <c r="K82" s="160">
        <v>0</v>
      </c>
      <c r="L82" s="160">
        <v>0</v>
      </c>
      <c r="M82" s="160">
        <v>0</v>
      </c>
      <c r="N82" s="149">
        <v>0</v>
      </c>
      <c r="O82" s="162">
        <v>14</v>
      </c>
    </row>
    <row r="83" spans="1:15" ht="13.5">
      <c r="A83" s="51" t="s">
        <v>102</v>
      </c>
      <c r="B83" s="187">
        <f>SUM(B84:B89)</f>
        <v>1394</v>
      </c>
      <c r="C83" s="163">
        <f aca="true" t="shared" si="14" ref="C83:O83">SUM(C84:C89)</f>
        <v>498</v>
      </c>
      <c r="D83" s="154">
        <f t="shared" si="14"/>
        <v>25</v>
      </c>
      <c r="E83" s="154">
        <f t="shared" si="14"/>
        <v>19</v>
      </c>
      <c r="F83" s="154">
        <f t="shared" si="14"/>
        <v>9</v>
      </c>
      <c r="G83" s="154">
        <f t="shared" si="14"/>
        <v>395</v>
      </c>
      <c r="H83" s="154">
        <f t="shared" si="14"/>
        <v>0</v>
      </c>
      <c r="I83" s="154">
        <f t="shared" si="14"/>
        <v>1</v>
      </c>
      <c r="J83" s="154">
        <f t="shared" si="14"/>
        <v>0</v>
      </c>
      <c r="K83" s="154">
        <f t="shared" si="14"/>
        <v>108</v>
      </c>
      <c r="L83" s="154">
        <f t="shared" si="14"/>
        <v>0</v>
      </c>
      <c r="M83" s="154">
        <f t="shared" si="14"/>
        <v>0</v>
      </c>
      <c r="N83" s="154">
        <f t="shared" si="14"/>
        <v>0</v>
      </c>
      <c r="O83" s="156">
        <f t="shared" si="14"/>
        <v>339</v>
      </c>
    </row>
    <row r="84" spans="1:15" ht="13.5">
      <c r="A84" s="50" t="s">
        <v>103</v>
      </c>
      <c r="B84" s="178">
        <f aca="true" t="shared" si="15" ref="B84:B89">SUM(C84:O84)</f>
        <v>366</v>
      </c>
      <c r="C84" s="179">
        <v>89</v>
      </c>
      <c r="D84" s="149">
        <v>18</v>
      </c>
      <c r="E84" s="149">
        <v>3</v>
      </c>
      <c r="F84" s="149">
        <v>1</v>
      </c>
      <c r="G84" s="149">
        <v>91</v>
      </c>
      <c r="H84" s="149">
        <v>0</v>
      </c>
      <c r="I84" s="149">
        <v>1</v>
      </c>
      <c r="J84" s="149">
        <v>0</v>
      </c>
      <c r="K84" s="149">
        <v>29</v>
      </c>
      <c r="L84" s="149">
        <v>0</v>
      </c>
      <c r="M84" s="149">
        <v>0</v>
      </c>
      <c r="N84" s="149">
        <v>0</v>
      </c>
      <c r="O84" s="151">
        <v>134</v>
      </c>
    </row>
    <row r="85" spans="1:15" ht="13.5">
      <c r="A85" s="50" t="s">
        <v>104</v>
      </c>
      <c r="B85" s="178">
        <f t="shared" si="15"/>
        <v>21</v>
      </c>
      <c r="C85" s="179">
        <v>0</v>
      </c>
      <c r="D85" s="149">
        <v>0</v>
      </c>
      <c r="E85" s="149">
        <v>0</v>
      </c>
      <c r="F85" s="149">
        <v>0</v>
      </c>
      <c r="G85" s="149">
        <v>8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51">
        <v>13</v>
      </c>
    </row>
    <row r="86" spans="1:15" ht="13.5">
      <c r="A86" s="50" t="s">
        <v>105</v>
      </c>
      <c r="B86" s="178">
        <f t="shared" si="15"/>
        <v>376</v>
      </c>
      <c r="C86" s="179">
        <v>229</v>
      </c>
      <c r="D86" s="149">
        <v>4</v>
      </c>
      <c r="E86" s="149">
        <v>3</v>
      </c>
      <c r="F86" s="149">
        <v>2</v>
      </c>
      <c r="G86" s="149">
        <v>59</v>
      </c>
      <c r="H86" s="149">
        <v>0</v>
      </c>
      <c r="I86" s="149">
        <v>0</v>
      </c>
      <c r="J86" s="149">
        <v>0</v>
      </c>
      <c r="K86" s="149">
        <v>40</v>
      </c>
      <c r="L86" s="149">
        <v>0</v>
      </c>
      <c r="M86" s="149">
        <v>0</v>
      </c>
      <c r="N86" s="149">
        <v>0</v>
      </c>
      <c r="O86" s="151">
        <v>39</v>
      </c>
    </row>
    <row r="87" spans="1:15" ht="13.5">
      <c r="A87" s="50" t="s">
        <v>106</v>
      </c>
      <c r="B87" s="178">
        <f t="shared" si="15"/>
        <v>72</v>
      </c>
      <c r="C87" s="179">
        <v>9</v>
      </c>
      <c r="D87" s="149">
        <v>0</v>
      </c>
      <c r="E87" s="149">
        <v>7</v>
      </c>
      <c r="F87" s="149">
        <v>0</v>
      </c>
      <c r="G87" s="149">
        <v>33</v>
      </c>
      <c r="H87" s="149">
        <v>0</v>
      </c>
      <c r="I87" s="149">
        <v>0</v>
      </c>
      <c r="J87" s="149">
        <v>0</v>
      </c>
      <c r="K87" s="149">
        <v>1</v>
      </c>
      <c r="L87" s="149">
        <v>0</v>
      </c>
      <c r="M87" s="149">
        <v>0</v>
      </c>
      <c r="N87" s="149">
        <v>0</v>
      </c>
      <c r="O87" s="151">
        <v>22</v>
      </c>
    </row>
    <row r="88" spans="1:15" ht="13.5">
      <c r="A88" s="50" t="s">
        <v>107</v>
      </c>
      <c r="B88" s="178">
        <f t="shared" si="15"/>
        <v>445</v>
      </c>
      <c r="C88" s="179">
        <v>115</v>
      </c>
      <c r="D88" s="149">
        <v>3</v>
      </c>
      <c r="E88" s="149">
        <v>6</v>
      </c>
      <c r="F88" s="149">
        <v>5</v>
      </c>
      <c r="G88" s="149">
        <v>170</v>
      </c>
      <c r="H88" s="149">
        <v>0</v>
      </c>
      <c r="I88" s="149">
        <v>0</v>
      </c>
      <c r="J88" s="149">
        <v>0</v>
      </c>
      <c r="K88" s="149">
        <v>38</v>
      </c>
      <c r="L88" s="149">
        <v>0</v>
      </c>
      <c r="M88" s="149">
        <v>0</v>
      </c>
      <c r="N88" s="149">
        <v>0</v>
      </c>
      <c r="O88" s="151">
        <v>108</v>
      </c>
    </row>
    <row r="89" spans="1:15" ht="13.5">
      <c r="A89" s="72" t="s">
        <v>108</v>
      </c>
      <c r="B89" s="178">
        <f t="shared" si="15"/>
        <v>114</v>
      </c>
      <c r="C89" s="170">
        <v>56</v>
      </c>
      <c r="D89" s="160">
        <v>0</v>
      </c>
      <c r="E89" s="160">
        <v>0</v>
      </c>
      <c r="F89" s="160">
        <v>1</v>
      </c>
      <c r="G89" s="160">
        <v>34</v>
      </c>
      <c r="H89" s="160">
        <v>0</v>
      </c>
      <c r="I89" s="160">
        <v>0</v>
      </c>
      <c r="J89" s="160">
        <v>0</v>
      </c>
      <c r="K89" s="160">
        <v>0</v>
      </c>
      <c r="L89" s="160">
        <v>0</v>
      </c>
      <c r="M89" s="160">
        <v>0</v>
      </c>
      <c r="N89" s="160">
        <v>0</v>
      </c>
      <c r="O89" s="162">
        <v>23</v>
      </c>
    </row>
    <row r="90" spans="1:15" ht="13.5">
      <c r="A90" s="51" t="s">
        <v>109</v>
      </c>
      <c r="B90" s="187">
        <f>SUM(B91:B96)</f>
        <v>3361</v>
      </c>
      <c r="C90" s="163">
        <f aca="true" t="shared" si="16" ref="C90:O90">SUM(C91:C96)</f>
        <v>1001</v>
      </c>
      <c r="D90" s="154">
        <f t="shared" si="16"/>
        <v>123</v>
      </c>
      <c r="E90" s="154">
        <f t="shared" si="16"/>
        <v>59</v>
      </c>
      <c r="F90" s="154">
        <f t="shared" si="16"/>
        <v>4</v>
      </c>
      <c r="G90" s="154">
        <f t="shared" si="16"/>
        <v>724</v>
      </c>
      <c r="H90" s="154">
        <f t="shared" si="16"/>
        <v>5</v>
      </c>
      <c r="I90" s="154">
        <f t="shared" si="16"/>
        <v>1</v>
      </c>
      <c r="J90" s="154">
        <f t="shared" si="16"/>
        <v>5</v>
      </c>
      <c r="K90" s="154">
        <f t="shared" si="16"/>
        <v>3</v>
      </c>
      <c r="L90" s="154">
        <f t="shared" si="16"/>
        <v>0</v>
      </c>
      <c r="M90" s="154">
        <f t="shared" si="16"/>
        <v>0</v>
      </c>
      <c r="N90" s="154">
        <f t="shared" si="16"/>
        <v>0</v>
      </c>
      <c r="O90" s="156">
        <f t="shared" si="16"/>
        <v>1436</v>
      </c>
    </row>
    <row r="91" spans="1:15" ht="13.5">
      <c r="A91" s="50" t="s">
        <v>110</v>
      </c>
      <c r="B91" s="178">
        <f aca="true" t="shared" si="17" ref="B91:B96">SUM(C91:O91)</f>
        <v>1283</v>
      </c>
      <c r="C91" s="179">
        <v>304</v>
      </c>
      <c r="D91" s="149">
        <v>86</v>
      </c>
      <c r="E91" s="149">
        <v>25</v>
      </c>
      <c r="F91" s="149">
        <v>1</v>
      </c>
      <c r="G91" s="149">
        <v>306</v>
      </c>
      <c r="H91" s="149">
        <v>5</v>
      </c>
      <c r="I91" s="149">
        <v>0</v>
      </c>
      <c r="J91" s="149">
        <v>0</v>
      </c>
      <c r="K91" s="149">
        <v>0</v>
      </c>
      <c r="L91" s="149">
        <v>0</v>
      </c>
      <c r="M91" s="149">
        <v>0</v>
      </c>
      <c r="N91" s="149">
        <v>0</v>
      </c>
      <c r="O91" s="151">
        <v>556</v>
      </c>
    </row>
    <row r="92" spans="1:15" ht="13.5">
      <c r="A92" s="50" t="s">
        <v>111</v>
      </c>
      <c r="B92" s="178">
        <f t="shared" si="17"/>
        <v>1</v>
      </c>
      <c r="C92" s="179">
        <v>0</v>
      </c>
      <c r="D92" s="149">
        <v>0</v>
      </c>
      <c r="E92" s="149">
        <v>0</v>
      </c>
      <c r="F92" s="149">
        <v>0</v>
      </c>
      <c r="G92" s="149">
        <v>0</v>
      </c>
      <c r="H92" s="149">
        <v>0</v>
      </c>
      <c r="I92" s="149">
        <v>1</v>
      </c>
      <c r="J92" s="149">
        <v>0</v>
      </c>
      <c r="K92" s="149">
        <v>0</v>
      </c>
      <c r="L92" s="149">
        <v>0</v>
      </c>
      <c r="M92" s="149">
        <v>0</v>
      </c>
      <c r="N92" s="149">
        <v>0</v>
      </c>
      <c r="O92" s="151">
        <v>0</v>
      </c>
    </row>
    <row r="93" spans="1:15" ht="13.5">
      <c r="A93" s="50" t="s">
        <v>112</v>
      </c>
      <c r="B93" s="178">
        <f t="shared" si="17"/>
        <v>356</v>
      </c>
      <c r="C93" s="179">
        <v>100</v>
      </c>
      <c r="D93" s="149">
        <v>9</v>
      </c>
      <c r="E93" s="149">
        <v>3</v>
      </c>
      <c r="F93" s="149">
        <v>0</v>
      </c>
      <c r="G93" s="149">
        <v>81</v>
      </c>
      <c r="H93" s="149">
        <v>0</v>
      </c>
      <c r="I93" s="149">
        <v>0</v>
      </c>
      <c r="J93" s="149">
        <v>4</v>
      </c>
      <c r="K93" s="149">
        <v>2</v>
      </c>
      <c r="L93" s="149">
        <v>0</v>
      </c>
      <c r="M93" s="149">
        <v>0</v>
      </c>
      <c r="N93" s="149">
        <v>0</v>
      </c>
      <c r="O93" s="151">
        <v>157</v>
      </c>
    </row>
    <row r="94" spans="1:15" ht="13.5">
      <c r="A94" s="50" t="s">
        <v>113</v>
      </c>
      <c r="B94" s="178">
        <f t="shared" si="17"/>
        <v>983</v>
      </c>
      <c r="C94" s="179">
        <v>211</v>
      </c>
      <c r="D94" s="149">
        <v>22</v>
      </c>
      <c r="E94" s="149">
        <v>15</v>
      </c>
      <c r="F94" s="149">
        <v>1</v>
      </c>
      <c r="G94" s="149">
        <v>205</v>
      </c>
      <c r="H94" s="149">
        <v>0</v>
      </c>
      <c r="I94" s="149">
        <v>0</v>
      </c>
      <c r="J94" s="149">
        <v>0</v>
      </c>
      <c r="K94" s="149">
        <v>1</v>
      </c>
      <c r="L94" s="149">
        <v>0</v>
      </c>
      <c r="M94" s="149">
        <v>0</v>
      </c>
      <c r="N94" s="149">
        <v>0</v>
      </c>
      <c r="O94" s="151">
        <v>528</v>
      </c>
    </row>
    <row r="95" spans="1:15" ht="13.5">
      <c r="A95" s="50" t="s">
        <v>114</v>
      </c>
      <c r="B95" s="178">
        <f t="shared" si="17"/>
        <v>168</v>
      </c>
      <c r="C95" s="179">
        <v>36</v>
      </c>
      <c r="D95" s="149">
        <v>2</v>
      </c>
      <c r="E95" s="149">
        <v>16</v>
      </c>
      <c r="F95" s="149">
        <v>2</v>
      </c>
      <c r="G95" s="149">
        <v>56</v>
      </c>
      <c r="H95" s="149">
        <v>0</v>
      </c>
      <c r="I95" s="149">
        <v>0</v>
      </c>
      <c r="J95" s="149">
        <v>0</v>
      </c>
      <c r="K95" s="149">
        <v>0</v>
      </c>
      <c r="L95" s="149">
        <v>0</v>
      </c>
      <c r="M95" s="149">
        <v>0</v>
      </c>
      <c r="N95" s="149">
        <v>0</v>
      </c>
      <c r="O95" s="151">
        <v>56</v>
      </c>
    </row>
    <row r="96" spans="1:15" ht="13.5">
      <c r="A96" s="72" t="s">
        <v>115</v>
      </c>
      <c r="B96" s="178">
        <f t="shared" si="17"/>
        <v>570</v>
      </c>
      <c r="C96" s="170">
        <v>350</v>
      </c>
      <c r="D96" s="160">
        <v>4</v>
      </c>
      <c r="E96" s="160">
        <v>0</v>
      </c>
      <c r="F96" s="160">
        <v>0</v>
      </c>
      <c r="G96" s="160">
        <v>76</v>
      </c>
      <c r="H96" s="160">
        <v>0</v>
      </c>
      <c r="I96" s="160">
        <v>0</v>
      </c>
      <c r="J96" s="160">
        <v>1</v>
      </c>
      <c r="K96" s="160">
        <v>0</v>
      </c>
      <c r="L96" s="160">
        <v>0</v>
      </c>
      <c r="M96" s="160">
        <v>0</v>
      </c>
      <c r="N96" s="160">
        <v>0</v>
      </c>
      <c r="O96" s="162">
        <v>139</v>
      </c>
    </row>
    <row r="97" spans="1:15" ht="13.5">
      <c r="A97" s="51" t="s">
        <v>116</v>
      </c>
      <c r="B97" s="187">
        <f>SUM(B98:B103)</f>
        <v>1254</v>
      </c>
      <c r="C97" s="163">
        <f aca="true" t="shared" si="18" ref="C97:O97">SUM(C98:C103)</f>
        <v>373</v>
      </c>
      <c r="D97" s="154">
        <f t="shared" si="18"/>
        <v>22</v>
      </c>
      <c r="E97" s="154">
        <f>SUM(E98:E103)</f>
        <v>0</v>
      </c>
      <c r="F97" s="154">
        <f t="shared" si="18"/>
        <v>17</v>
      </c>
      <c r="G97" s="154">
        <f t="shared" si="18"/>
        <v>320</v>
      </c>
      <c r="H97" s="154">
        <f t="shared" si="18"/>
        <v>3</v>
      </c>
      <c r="I97" s="154">
        <f t="shared" si="18"/>
        <v>0</v>
      </c>
      <c r="J97" s="154">
        <f t="shared" si="18"/>
        <v>3</v>
      </c>
      <c r="K97" s="154">
        <f t="shared" si="18"/>
        <v>23</v>
      </c>
      <c r="L97" s="154">
        <f t="shared" si="18"/>
        <v>8</v>
      </c>
      <c r="M97" s="154">
        <f t="shared" si="18"/>
        <v>0</v>
      </c>
      <c r="N97" s="154">
        <f t="shared" si="18"/>
        <v>0</v>
      </c>
      <c r="O97" s="156">
        <f t="shared" si="18"/>
        <v>485</v>
      </c>
    </row>
    <row r="98" spans="1:15" ht="13.5">
      <c r="A98" s="50" t="s">
        <v>117</v>
      </c>
      <c r="B98" s="178">
        <f aca="true" t="shared" si="19" ref="B98:B103">SUM(C98:O98)</f>
        <v>295</v>
      </c>
      <c r="C98" s="179">
        <v>13</v>
      </c>
      <c r="D98" s="149">
        <v>5</v>
      </c>
      <c r="E98" s="149">
        <v>0</v>
      </c>
      <c r="F98" s="149">
        <v>13</v>
      </c>
      <c r="G98" s="149">
        <v>82</v>
      </c>
      <c r="H98" s="149">
        <v>1</v>
      </c>
      <c r="I98" s="149">
        <v>0</v>
      </c>
      <c r="J98" s="149">
        <v>2</v>
      </c>
      <c r="K98" s="149">
        <v>7</v>
      </c>
      <c r="L98" s="149">
        <v>8</v>
      </c>
      <c r="M98" s="149">
        <v>0</v>
      </c>
      <c r="N98" s="149">
        <v>0</v>
      </c>
      <c r="O98" s="151">
        <v>164</v>
      </c>
    </row>
    <row r="99" spans="1:15" ht="13.5">
      <c r="A99" s="50" t="s">
        <v>118</v>
      </c>
      <c r="B99" s="178">
        <f t="shared" si="19"/>
        <v>149</v>
      </c>
      <c r="C99" s="179">
        <v>0</v>
      </c>
      <c r="D99" s="149">
        <v>6</v>
      </c>
      <c r="E99" s="149">
        <v>0</v>
      </c>
      <c r="F99" s="149">
        <v>4</v>
      </c>
      <c r="G99" s="149">
        <v>76</v>
      </c>
      <c r="H99" s="149">
        <v>1</v>
      </c>
      <c r="I99" s="149">
        <v>0</v>
      </c>
      <c r="J99" s="149">
        <v>1</v>
      </c>
      <c r="K99" s="149">
        <v>2</v>
      </c>
      <c r="L99" s="149">
        <v>0</v>
      </c>
      <c r="M99" s="149">
        <v>0</v>
      </c>
      <c r="N99" s="149">
        <v>0</v>
      </c>
      <c r="O99" s="151">
        <v>59</v>
      </c>
    </row>
    <row r="100" spans="1:15" ht="13.5">
      <c r="A100" s="50" t="s">
        <v>119</v>
      </c>
      <c r="B100" s="178">
        <f t="shared" si="19"/>
        <v>6</v>
      </c>
      <c r="C100" s="179">
        <v>0</v>
      </c>
      <c r="D100" s="149">
        <v>0</v>
      </c>
      <c r="E100" s="149">
        <v>0</v>
      </c>
      <c r="F100" s="149">
        <v>0</v>
      </c>
      <c r="G100" s="149">
        <v>1</v>
      </c>
      <c r="H100" s="149">
        <v>0</v>
      </c>
      <c r="I100" s="149">
        <v>0</v>
      </c>
      <c r="J100" s="149">
        <v>0</v>
      </c>
      <c r="K100" s="149">
        <v>0</v>
      </c>
      <c r="L100" s="149">
        <v>0</v>
      </c>
      <c r="M100" s="149">
        <v>0</v>
      </c>
      <c r="N100" s="149">
        <v>0</v>
      </c>
      <c r="O100" s="151">
        <v>5</v>
      </c>
    </row>
    <row r="101" spans="1:15" ht="13.5">
      <c r="A101" s="50" t="s">
        <v>284</v>
      </c>
      <c r="B101" s="178">
        <f t="shared" si="19"/>
        <v>393</v>
      </c>
      <c r="C101" s="179">
        <v>171</v>
      </c>
      <c r="D101" s="149">
        <v>2</v>
      </c>
      <c r="E101" s="149">
        <v>0</v>
      </c>
      <c r="F101" s="149">
        <v>0</v>
      </c>
      <c r="G101" s="149">
        <v>81</v>
      </c>
      <c r="H101" s="149">
        <v>0</v>
      </c>
      <c r="I101" s="149">
        <v>0</v>
      </c>
      <c r="J101" s="149">
        <v>0</v>
      </c>
      <c r="K101" s="149">
        <v>14</v>
      </c>
      <c r="L101" s="149">
        <v>0</v>
      </c>
      <c r="M101" s="149">
        <v>0</v>
      </c>
      <c r="N101" s="149">
        <v>0</v>
      </c>
      <c r="O101" s="151">
        <v>125</v>
      </c>
    </row>
    <row r="102" spans="1:15" ht="13.5">
      <c r="A102" s="50" t="s">
        <v>120</v>
      </c>
      <c r="B102" s="178">
        <f t="shared" si="19"/>
        <v>408</v>
      </c>
      <c r="C102" s="179">
        <v>189</v>
      </c>
      <c r="D102" s="149">
        <v>9</v>
      </c>
      <c r="E102" s="149">
        <v>0</v>
      </c>
      <c r="F102" s="149">
        <v>0</v>
      </c>
      <c r="G102" s="149">
        <v>80</v>
      </c>
      <c r="H102" s="149">
        <v>1</v>
      </c>
      <c r="I102" s="149">
        <v>0</v>
      </c>
      <c r="J102" s="149">
        <v>0</v>
      </c>
      <c r="K102" s="149">
        <v>0</v>
      </c>
      <c r="L102" s="149">
        <v>0</v>
      </c>
      <c r="M102" s="149">
        <v>0</v>
      </c>
      <c r="N102" s="149">
        <v>0</v>
      </c>
      <c r="O102" s="151">
        <v>129</v>
      </c>
    </row>
    <row r="103" spans="1:15" ht="13.5">
      <c r="A103" s="72" t="s">
        <v>121</v>
      </c>
      <c r="B103" s="178">
        <f t="shared" si="19"/>
        <v>3</v>
      </c>
      <c r="C103" s="170">
        <v>0</v>
      </c>
      <c r="D103" s="160">
        <v>0</v>
      </c>
      <c r="E103" s="160">
        <v>0</v>
      </c>
      <c r="F103" s="160">
        <v>0</v>
      </c>
      <c r="G103" s="160">
        <v>0</v>
      </c>
      <c r="H103" s="160">
        <v>0</v>
      </c>
      <c r="I103" s="160">
        <v>0</v>
      </c>
      <c r="J103" s="160">
        <v>0</v>
      </c>
      <c r="K103" s="160">
        <v>0</v>
      </c>
      <c r="L103" s="160">
        <v>0</v>
      </c>
      <c r="M103" s="160">
        <v>0</v>
      </c>
      <c r="N103" s="160">
        <v>0</v>
      </c>
      <c r="O103" s="162">
        <v>3</v>
      </c>
    </row>
    <row r="104" spans="1:15" ht="13.5">
      <c r="A104" s="51" t="s">
        <v>122</v>
      </c>
      <c r="B104" s="187">
        <f>SUM(B105:B106)</f>
        <v>597</v>
      </c>
      <c r="C104" s="163">
        <f aca="true" t="shared" si="20" ref="C104:O104">SUM(C105:C106)</f>
        <v>16</v>
      </c>
      <c r="D104" s="154">
        <f t="shared" si="20"/>
        <v>22</v>
      </c>
      <c r="E104" s="154">
        <f t="shared" si="20"/>
        <v>0</v>
      </c>
      <c r="F104" s="154">
        <f t="shared" si="20"/>
        <v>9</v>
      </c>
      <c r="G104" s="154">
        <f t="shared" si="20"/>
        <v>147</v>
      </c>
      <c r="H104" s="154">
        <f t="shared" si="20"/>
        <v>0</v>
      </c>
      <c r="I104" s="154">
        <f t="shared" si="20"/>
        <v>43</v>
      </c>
      <c r="J104" s="154">
        <f t="shared" si="20"/>
        <v>0</v>
      </c>
      <c r="K104" s="154">
        <f t="shared" si="20"/>
        <v>1</v>
      </c>
      <c r="L104" s="154">
        <f t="shared" si="20"/>
        <v>7</v>
      </c>
      <c r="M104" s="154">
        <f t="shared" si="20"/>
        <v>0</v>
      </c>
      <c r="N104" s="154">
        <f t="shared" si="20"/>
        <v>0</v>
      </c>
      <c r="O104" s="156">
        <f t="shared" si="20"/>
        <v>352</v>
      </c>
    </row>
    <row r="105" spans="1:15" ht="13.5">
      <c r="A105" s="50" t="s">
        <v>123</v>
      </c>
      <c r="B105" s="178">
        <f>SUM(C105:O105)</f>
        <v>446</v>
      </c>
      <c r="C105" s="179">
        <v>1</v>
      </c>
      <c r="D105" s="149">
        <v>21</v>
      </c>
      <c r="E105" s="149">
        <v>0</v>
      </c>
      <c r="F105" s="149">
        <v>9</v>
      </c>
      <c r="G105" s="149">
        <v>79</v>
      </c>
      <c r="H105" s="149">
        <v>0</v>
      </c>
      <c r="I105" s="149">
        <v>43</v>
      </c>
      <c r="J105" s="149">
        <v>0</v>
      </c>
      <c r="K105" s="149">
        <v>1</v>
      </c>
      <c r="L105" s="149">
        <v>7</v>
      </c>
      <c r="M105" s="149">
        <v>0</v>
      </c>
      <c r="N105" s="149">
        <v>0</v>
      </c>
      <c r="O105" s="151">
        <v>285</v>
      </c>
    </row>
    <row r="106" spans="1:15" ht="14.25" thickBot="1">
      <c r="A106" s="52" t="s">
        <v>124</v>
      </c>
      <c r="B106" s="190">
        <f>SUM(C106:O106)</f>
        <v>151</v>
      </c>
      <c r="C106" s="201">
        <v>15</v>
      </c>
      <c r="D106" s="165">
        <v>1</v>
      </c>
      <c r="E106" s="165">
        <v>0</v>
      </c>
      <c r="F106" s="165">
        <v>0</v>
      </c>
      <c r="G106" s="165">
        <v>68</v>
      </c>
      <c r="H106" s="165">
        <v>0</v>
      </c>
      <c r="I106" s="165">
        <v>0</v>
      </c>
      <c r="J106" s="165">
        <v>0</v>
      </c>
      <c r="K106" s="165">
        <v>0</v>
      </c>
      <c r="L106" s="165">
        <v>0</v>
      </c>
      <c r="M106" s="165">
        <v>0</v>
      </c>
      <c r="N106" s="165">
        <v>0</v>
      </c>
      <c r="O106" s="167">
        <v>67</v>
      </c>
    </row>
  </sheetData>
  <sheetProtection/>
  <printOptions horizontalCentered="1"/>
  <pageMargins left="0.86" right="0.7874015748031497" top="1.03" bottom="0.6692913385826772" header="0.5118110236220472" footer="0.5118110236220472"/>
  <pageSetup horizontalDpi="600" verticalDpi="600" orientation="portrait" paperSize="9" scale="94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35"/>
  <sheetViews>
    <sheetView view="pageBreakPreview" zoomScale="120" zoomScaleNormal="130" zoomScaleSheetLayoutView="120" zoomScalePageLayoutView="0" workbookViewId="0" topLeftCell="A1">
      <selection activeCell="U160" sqref="U160"/>
    </sheetView>
  </sheetViews>
  <sheetFormatPr defaultColWidth="5.25390625" defaultRowHeight="13.5"/>
  <cols>
    <col min="1" max="1" width="0.37109375" style="28" customWidth="1"/>
    <col min="2" max="2" width="0.5" style="28" customWidth="1"/>
    <col min="3" max="3" width="8.375" style="28" customWidth="1"/>
    <col min="4" max="4" width="0.37109375" style="28" customWidth="1"/>
    <col min="5" max="5" width="4.75390625" style="28" customWidth="1"/>
    <col min="6" max="6" width="6.75390625" style="28" customWidth="1"/>
    <col min="7" max="7" width="4.75390625" style="28" customWidth="1"/>
    <col min="8" max="8" width="6.75390625" style="28" customWidth="1"/>
    <col min="9" max="9" width="4.75390625" style="28" customWidth="1"/>
    <col min="10" max="10" width="6.75390625" style="28" customWidth="1"/>
    <col min="11" max="11" width="4.75390625" style="28" customWidth="1"/>
    <col min="12" max="12" width="6.75390625" style="28" customWidth="1"/>
    <col min="13" max="13" width="4.75390625" style="28" customWidth="1"/>
    <col min="14" max="14" width="6.75390625" style="28" customWidth="1"/>
    <col min="15" max="15" width="4.75390625" style="28" customWidth="1"/>
    <col min="16" max="16" width="6.75390625" style="28" customWidth="1"/>
    <col min="17" max="17" width="4.75390625" style="28" customWidth="1"/>
    <col min="18" max="18" width="6.75390625" style="28" customWidth="1"/>
    <col min="19" max="16384" width="5.25390625" style="28" customWidth="1"/>
  </cols>
  <sheetData>
    <row r="1" spans="3:18" s="25" customFormat="1" ht="18.75" customHeight="1" thickBot="1">
      <c r="C1" s="26" t="s">
        <v>134</v>
      </c>
      <c r="R1" s="27" t="s">
        <v>135</v>
      </c>
    </row>
    <row r="2" spans="1:18" ht="20.25" customHeight="1">
      <c r="A2" s="329" t="s">
        <v>279</v>
      </c>
      <c r="B2" s="330"/>
      <c r="C2" s="330"/>
      <c r="D2" s="330"/>
      <c r="E2" s="336" t="s">
        <v>136</v>
      </c>
      <c r="F2" s="335"/>
      <c r="G2" s="323" t="s">
        <v>137</v>
      </c>
      <c r="H2" s="324"/>
      <c r="I2" s="324" t="s">
        <v>138</v>
      </c>
      <c r="J2" s="324"/>
      <c r="K2" s="325" t="s">
        <v>235</v>
      </c>
      <c r="L2" s="326"/>
      <c r="M2" s="325" t="s">
        <v>234</v>
      </c>
      <c r="N2" s="326"/>
      <c r="O2" s="334" t="s">
        <v>236</v>
      </c>
      <c r="P2" s="324"/>
      <c r="Q2" s="324" t="s">
        <v>139</v>
      </c>
      <c r="R2" s="335"/>
    </row>
    <row r="3" spans="1:18" ht="10.5" customHeight="1" thickBot="1">
      <c r="A3" s="331"/>
      <c r="B3" s="332"/>
      <c r="C3" s="332"/>
      <c r="D3" s="332"/>
      <c r="E3" s="29" t="s">
        <v>140</v>
      </c>
      <c r="F3" s="30" t="s">
        <v>141</v>
      </c>
      <c r="G3" s="31" t="s">
        <v>140</v>
      </c>
      <c r="H3" s="32" t="s">
        <v>141</v>
      </c>
      <c r="I3" s="32" t="s">
        <v>140</v>
      </c>
      <c r="J3" s="32" t="s">
        <v>141</v>
      </c>
      <c r="K3" s="32" t="s">
        <v>140</v>
      </c>
      <c r="L3" s="32" t="s">
        <v>141</v>
      </c>
      <c r="M3" s="32" t="s">
        <v>140</v>
      </c>
      <c r="N3" s="32" t="s">
        <v>141</v>
      </c>
      <c r="O3" s="32" t="s">
        <v>140</v>
      </c>
      <c r="P3" s="32" t="s">
        <v>141</v>
      </c>
      <c r="Q3" s="32" t="s">
        <v>140</v>
      </c>
      <c r="R3" s="30" t="s">
        <v>141</v>
      </c>
    </row>
    <row r="4" spans="1:18" ht="10.5" customHeight="1">
      <c r="A4" s="33"/>
      <c r="B4" s="338" t="s">
        <v>142</v>
      </c>
      <c r="C4" s="338"/>
      <c r="D4" s="34"/>
      <c r="E4" s="94">
        <f aca="true" t="shared" si="0" ref="E4:R4">SUM(E6+E26+E46+E78+E88+E114+E152+E178+E192+E206+E228)</f>
        <v>206626</v>
      </c>
      <c r="F4" s="95">
        <f t="shared" si="0"/>
        <v>35587531.04227471</v>
      </c>
      <c r="G4" s="96">
        <f t="shared" si="0"/>
        <v>29236</v>
      </c>
      <c r="H4" s="97">
        <f t="shared" si="0"/>
        <v>2437053.5012130006</v>
      </c>
      <c r="I4" s="97">
        <f t="shared" si="0"/>
        <v>36082</v>
      </c>
      <c r="J4" s="97">
        <f t="shared" si="0"/>
        <v>343643.7605118313</v>
      </c>
      <c r="K4" s="97">
        <f t="shared" si="0"/>
        <v>11875</v>
      </c>
      <c r="L4" s="97">
        <f t="shared" si="0"/>
        <v>8862006.481759459</v>
      </c>
      <c r="M4" s="96">
        <f t="shared" si="0"/>
        <v>47401</v>
      </c>
      <c r="N4" s="97">
        <f t="shared" si="0"/>
        <v>12175252.229560234</v>
      </c>
      <c r="O4" s="97">
        <f t="shared" si="0"/>
        <v>51017</v>
      </c>
      <c r="P4" s="97">
        <f t="shared" si="0"/>
        <v>11349138.108559642</v>
      </c>
      <c r="Q4" s="97">
        <f t="shared" si="0"/>
        <v>31015</v>
      </c>
      <c r="R4" s="95">
        <f t="shared" si="0"/>
        <v>420436.96067054727</v>
      </c>
    </row>
    <row r="5" spans="1:18" ht="10.5" customHeight="1" thickBot="1">
      <c r="A5" s="35"/>
      <c r="B5" s="344"/>
      <c r="C5" s="344"/>
      <c r="D5" s="36"/>
      <c r="E5" s="141">
        <f aca="true" t="shared" si="1" ref="E5:R5">SUM(E7+E27+E47+E79+E89+E115+E153+E179+E193+E207+E229)</f>
        <v>188258</v>
      </c>
      <c r="F5" s="98">
        <f t="shared" si="1"/>
        <v>477920368.4545591</v>
      </c>
      <c r="G5" s="99">
        <f t="shared" si="1"/>
        <v>35049</v>
      </c>
      <c r="H5" s="100">
        <f t="shared" si="1"/>
        <v>112160756.00403906</v>
      </c>
      <c r="I5" s="100">
        <f t="shared" si="1"/>
        <v>30177</v>
      </c>
      <c r="J5" s="100">
        <f t="shared" si="1"/>
        <v>12826572.007905921</v>
      </c>
      <c r="K5" s="100">
        <f t="shared" si="1"/>
        <v>13115</v>
      </c>
      <c r="L5" s="100">
        <f t="shared" si="1"/>
        <v>214023044.57556143</v>
      </c>
      <c r="M5" s="100">
        <f t="shared" si="1"/>
        <v>51299</v>
      </c>
      <c r="N5" s="100">
        <f t="shared" si="1"/>
        <v>64555458.520579755</v>
      </c>
      <c r="O5" s="100">
        <f t="shared" si="1"/>
        <v>44240</v>
      </c>
      <c r="P5" s="100">
        <f t="shared" si="1"/>
        <v>70398274.8748568</v>
      </c>
      <c r="Q5" s="100">
        <f t="shared" si="1"/>
        <v>14378</v>
      </c>
      <c r="R5" s="98">
        <f t="shared" si="1"/>
        <v>3956262.47161607</v>
      </c>
    </row>
    <row r="6" spans="1:18" ht="10.5" customHeight="1">
      <c r="A6" s="37"/>
      <c r="B6" s="327" t="s">
        <v>14</v>
      </c>
      <c r="C6" s="327"/>
      <c r="D6" s="58"/>
      <c r="E6" s="94">
        <f>SUM(E8+E10+E12+E14+E16+E18+E20+E22+E24)</f>
        <v>7325</v>
      </c>
      <c r="F6" s="130">
        <f>SUM(F8+F10+F12+F14+F16+F18+F20+F22+F24)</f>
        <v>8637805.433686</v>
      </c>
      <c r="G6" s="202">
        <f>SUM(G8+G10+G12+G14+G16+G18+G20+G22+G24)</f>
        <v>1258</v>
      </c>
      <c r="H6" s="203">
        <f aca="true" t="shared" si="2" ref="G6:R7">SUM(H8+H10+H12+H14+H16+H18+H20+H22+H24)</f>
        <v>2334.143</v>
      </c>
      <c r="I6" s="203">
        <f t="shared" si="2"/>
        <v>899</v>
      </c>
      <c r="J6" s="203">
        <f t="shared" si="2"/>
        <v>4258.782</v>
      </c>
      <c r="K6" s="203">
        <f t="shared" si="2"/>
        <v>306</v>
      </c>
      <c r="L6" s="203">
        <f t="shared" si="2"/>
        <v>1580992.37</v>
      </c>
      <c r="M6" s="203">
        <f t="shared" si="2"/>
        <v>1994</v>
      </c>
      <c r="N6" s="203">
        <f t="shared" si="2"/>
        <v>4812845.74</v>
      </c>
      <c r="O6" s="203">
        <f t="shared" si="2"/>
        <v>2067</v>
      </c>
      <c r="P6" s="203">
        <f t="shared" si="2"/>
        <v>2225829.973</v>
      </c>
      <c r="Q6" s="203">
        <f t="shared" si="2"/>
        <v>801</v>
      </c>
      <c r="R6" s="204">
        <f t="shared" si="2"/>
        <v>11544.425686</v>
      </c>
    </row>
    <row r="7" spans="1:18" ht="10.5" customHeight="1">
      <c r="A7" s="37"/>
      <c r="B7" s="328"/>
      <c r="C7" s="328"/>
      <c r="D7" s="58"/>
      <c r="E7" s="114">
        <f>SUM(E9+E11+E13+E15+E17+E19+E21+E23+E25)</f>
        <v>9055</v>
      </c>
      <c r="F7" s="129">
        <f>SUM(F9+F11+F13+F15+F17+F19+F21+F23+F25)</f>
        <v>15459886.58068</v>
      </c>
      <c r="G7" s="205">
        <f t="shared" si="2"/>
        <v>1710</v>
      </c>
      <c r="H7" s="206">
        <f t="shared" si="2"/>
        <v>1221819.6513</v>
      </c>
      <c r="I7" s="206">
        <f t="shared" si="2"/>
        <v>1155</v>
      </c>
      <c r="J7" s="206">
        <f t="shared" si="2"/>
        <v>138080.222</v>
      </c>
      <c r="K7" s="206">
        <f t="shared" si="2"/>
        <v>193</v>
      </c>
      <c r="L7" s="206">
        <f t="shared" si="2"/>
        <v>1489665.127</v>
      </c>
      <c r="M7" s="206">
        <f t="shared" si="2"/>
        <v>1494</v>
      </c>
      <c r="N7" s="206">
        <f t="shared" si="2"/>
        <v>5067357.6207</v>
      </c>
      <c r="O7" s="206">
        <f t="shared" si="2"/>
        <v>3642</v>
      </c>
      <c r="P7" s="206">
        <f t="shared" si="2"/>
        <v>7367798.515999999</v>
      </c>
      <c r="Q7" s="206">
        <f t="shared" si="2"/>
        <v>861</v>
      </c>
      <c r="R7" s="207">
        <f t="shared" si="2"/>
        <v>175165.44368</v>
      </c>
    </row>
    <row r="8" spans="1:18" ht="10.5" customHeight="1">
      <c r="A8" s="37"/>
      <c r="B8" s="38"/>
      <c r="C8" s="317" t="s">
        <v>143</v>
      </c>
      <c r="D8" s="38"/>
      <c r="E8" s="134">
        <f aca="true" t="shared" si="3" ref="E8:F14">SUM(G8+I8+K8+M8+O8+Q8)</f>
        <v>12</v>
      </c>
      <c r="F8" s="133">
        <f t="shared" si="3"/>
        <v>1465.967</v>
      </c>
      <c r="G8" s="132">
        <v>0</v>
      </c>
      <c r="H8" s="39">
        <v>0</v>
      </c>
      <c r="I8" s="40">
        <v>0</v>
      </c>
      <c r="J8" s="39">
        <v>0</v>
      </c>
      <c r="K8" s="40">
        <v>2</v>
      </c>
      <c r="L8" s="39">
        <v>3.69</v>
      </c>
      <c r="M8" s="40">
        <v>0</v>
      </c>
      <c r="N8" s="39">
        <v>0</v>
      </c>
      <c r="O8" s="40">
        <v>6</v>
      </c>
      <c r="P8" s="39">
        <v>1440.857</v>
      </c>
      <c r="Q8" s="39">
        <v>4</v>
      </c>
      <c r="R8" s="41">
        <v>21.42</v>
      </c>
    </row>
    <row r="9" spans="1:18" ht="10.5" customHeight="1">
      <c r="A9" s="37"/>
      <c r="B9" s="38"/>
      <c r="C9" s="317"/>
      <c r="D9" s="38"/>
      <c r="E9" s="108">
        <f t="shared" si="3"/>
        <v>70</v>
      </c>
      <c r="F9" s="109">
        <f t="shared" si="3"/>
        <v>29914.20775</v>
      </c>
      <c r="G9" s="59">
        <v>10</v>
      </c>
      <c r="H9" s="42">
        <v>102.5673</v>
      </c>
      <c r="I9" s="42">
        <v>2</v>
      </c>
      <c r="J9" s="42">
        <v>1.5</v>
      </c>
      <c r="K9" s="42">
        <v>3</v>
      </c>
      <c r="L9" s="42">
        <v>17.184</v>
      </c>
      <c r="M9" s="42">
        <v>8</v>
      </c>
      <c r="N9" s="42">
        <v>109.0607</v>
      </c>
      <c r="O9" s="42">
        <v>41</v>
      </c>
      <c r="P9" s="42">
        <v>29638.45</v>
      </c>
      <c r="Q9" s="42">
        <v>6</v>
      </c>
      <c r="R9" s="43">
        <v>45.44575</v>
      </c>
    </row>
    <row r="10" spans="1:18" ht="10.5" customHeight="1">
      <c r="A10" s="37"/>
      <c r="B10" s="38"/>
      <c r="C10" s="345" t="s">
        <v>282</v>
      </c>
      <c r="D10" s="38"/>
      <c r="E10" s="106">
        <f>SUM(G10+I10+K10+M10+O10+Q10)</f>
        <v>130</v>
      </c>
      <c r="F10" s="107">
        <f>SUM(H10+J10+L10+N10+P10+R10)</f>
        <v>150597</v>
      </c>
      <c r="G10" s="132">
        <v>0</v>
      </c>
      <c r="H10" s="39">
        <v>0</v>
      </c>
      <c r="I10" s="40">
        <v>0</v>
      </c>
      <c r="J10" s="39">
        <v>0</v>
      </c>
      <c r="K10" s="40">
        <v>0</v>
      </c>
      <c r="L10" s="39">
        <v>0</v>
      </c>
      <c r="M10" s="40">
        <v>26</v>
      </c>
      <c r="N10" s="39">
        <v>33023</v>
      </c>
      <c r="O10" s="40">
        <v>104</v>
      </c>
      <c r="P10" s="39">
        <v>117574</v>
      </c>
      <c r="Q10" s="40">
        <v>0</v>
      </c>
      <c r="R10" s="41">
        <v>0</v>
      </c>
    </row>
    <row r="11" spans="1:18" ht="10.5" customHeight="1">
      <c r="A11" s="37"/>
      <c r="B11" s="38"/>
      <c r="C11" s="345"/>
      <c r="D11" s="38"/>
      <c r="E11" s="108">
        <f>SUM(G11+I11+K11+M11+O11+Q11)</f>
        <v>497</v>
      </c>
      <c r="F11" s="109">
        <f>SUM(H11+J11+L11+N11+P11+R11)</f>
        <v>1418167.8</v>
      </c>
      <c r="G11" s="59">
        <v>270</v>
      </c>
      <c r="H11" s="42">
        <v>722678.8</v>
      </c>
      <c r="I11" s="40">
        <v>0</v>
      </c>
      <c r="J11" s="39">
        <v>0</v>
      </c>
      <c r="K11" s="40">
        <v>0</v>
      </c>
      <c r="L11" s="39">
        <v>0</v>
      </c>
      <c r="M11" s="42">
        <v>90</v>
      </c>
      <c r="N11" s="42">
        <v>211523</v>
      </c>
      <c r="O11" s="42">
        <v>137</v>
      </c>
      <c r="P11" s="42">
        <v>483966</v>
      </c>
      <c r="Q11" s="40">
        <v>0</v>
      </c>
      <c r="R11" s="41">
        <v>0</v>
      </c>
    </row>
    <row r="12" spans="1:18" ht="10.5" customHeight="1">
      <c r="A12" s="37"/>
      <c r="B12" s="38"/>
      <c r="C12" s="317" t="s">
        <v>144</v>
      </c>
      <c r="D12" s="38"/>
      <c r="E12" s="106">
        <f t="shared" si="3"/>
        <v>62</v>
      </c>
      <c r="F12" s="107">
        <f t="shared" si="3"/>
        <v>95962</v>
      </c>
      <c r="G12" s="208">
        <v>0</v>
      </c>
      <c r="H12" s="209">
        <v>0</v>
      </c>
      <c r="I12" s="210">
        <v>0</v>
      </c>
      <c r="J12" s="209">
        <v>0</v>
      </c>
      <c r="K12" s="210">
        <v>0</v>
      </c>
      <c r="L12" s="209">
        <v>0</v>
      </c>
      <c r="M12" s="210">
        <v>52</v>
      </c>
      <c r="N12" s="209">
        <v>80779</v>
      </c>
      <c r="O12" s="210">
        <v>10</v>
      </c>
      <c r="P12" s="209">
        <v>15183</v>
      </c>
      <c r="Q12" s="209">
        <v>0</v>
      </c>
      <c r="R12" s="211">
        <v>0</v>
      </c>
    </row>
    <row r="13" spans="1:18" ht="10.5" customHeight="1">
      <c r="A13" s="37"/>
      <c r="B13" s="38"/>
      <c r="C13" s="317"/>
      <c r="D13" s="38"/>
      <c r="E13" s="108">
        <f t="shared" si="3"/>
        <v>103</v>
      </c>
      <c r="F13" s="109">
        <f t="shared" si="3"/>
        <v>313604</v>
      </c>
      <c r="G13" s="212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12</v>
      </c>
      <c r="N13" s="213">
        <v>20675</v>
      </c>
      <c r="O13" s="213">
        <v>91</v>
      </c>
      <c r="P13" s="213">
        <v>292929</v>
      </c>
      <c r="Q13" s="213">
        <v>0</v>
      </c>
      <c r="R13" s="214">
        <v>0</v>
      </c>
    </row>
    <row r="14" spans="1:18" ht="10.5" customHeight="1">
      <c r="A14" s="37"/>
      <c r="B14" s="38"/>
      <c r="C14" s="317" t="s">
        <v>145</v>
      </c>
      <c r="D14" s="38"/>
      <c r="E14" s="106">
        <f t="shared" si="3"/>
        <v>335</v>
      </c>
      <c r="F14" s="107">
        <f t="shared" si="3"/>
        <v>48742.693</v>
      </c>
      <c r="G14" s="208">
        <v>143</v>
      </c>
      <c r="H14" s="209">
        <v>88.612</v>
      </c>
      <c r="I14" s="210">
        <v>0</v>
      </c>
      <c r="J14" s="209">
        <v>0</v>
      </c>
      <c r="K14" s="210">
        <v>0</v>
      </c>
      <c r="L14" s="209">
        <v>0</v>
      </c>
      <c r="M14" s="210">
        <v>97</v>
      </c>
      <c r="N14" s="209">
        <v>21648.94</v>
      </c>
      <c r="O14" s="210">
        <v>93</v>
      </c>
      <c r="P14" s="209">
        <v>27005.086</v>
      </c>
      <c r="Q14" s="209">
        <v>2</v>
      </c>
      <c r="R14" s="211">
        <v>0.055</v>
      </c>
    </row>
    <row r="15" spans="1:18" ht="10.5" customHeight="1">
      <c r="A15" s="37"/>
      <c r="B15" s="38"/>
      <c r="C15" s="317"/>
      <c r="D15" s="38"/>
      <c r="E15" s="108">
        <f>SUM(G15+I15+K15+M15+O15+Q15)</f>
        <v>917</v>
      </c>
      <c r="F15" s="109">
        <f>0+SUM(H15+J15+L15+N15+P15+R15)</f>
        <v>73235.98800000001</v>
      </c>
      <c r="G15" s="212">
        <v>452</v>
      </c>
      <c r="H15" s="213">
        <v>5674.718</v>
      </c>
      <c r="I15" s="213">
        <v>0</v>
      </c>
      <c r="J15" s="213">
        <v>0</v>
      </c>
      <c r="K15" s="213">
        <v>0</v>
      </c>
      <c r="L15" s="213">
        <v>0</v>
      </c>
      <c r="M15" s="213">
        <v>58</v>
      </c>
      <c r="N15" s="213">
        <v>2479.2</v>
      </c>
      <c r="O15" s="213">
        <v>405</v>
      </c>
      <c r="P15" s="213">
        <v>65079.47</v>
      </c>
      <c r="Q15" s="213">
        <v>2</v>
      </c>
      <c r="R15" s="214">
        <v>2.6</v>
      </c>
    </row>
    <row r="16" spans="1:18" ht="10.5" customHeight="1">
      <c r="A16" s="37"/>
      <c r="B16" s="38"/>
      <c r="C16" s="317" t="s">
        <v>146</v>
      </c>
      <c r="D16" s="38"/>
      <c r="E16" s="106">
        <f>SUM(G16+I16+K16+M16+O16+Q16)</f>
        <v>533</v>
      </c>
      <c r="F16" s="107">
        <f aca="true" t="shared" si="4" ref="F16:F25">SUM(H16+J16+L16+N16+P16+R16)</f>
        <v>273706.344</v>
      </c>
      <c r="G16" s="208">
        <v>0</v>
      </c>
      <c r="H16" s="209">
        <v>0</v>
      </c>
      <c r="I16" s="210">
        <v>0</v>
      </c>
      <c r="J16" s="209">
        <v>0</v>
      </c>
      <c r="K16" s="210">
        <v>0</v>
      </c>
      <c r="L16" s="209">
        <v>0</v>
      </c>
      <c r="M16" s="210">
        <v>76</v>
      </c>
      <c r="N16" s="209">
        <v>95720</v>
      </c>
      <c r="O16" s="215">
        <v>121</v>
      </c>
      <c r="P16" s="209">
        <v>177627.6</v>
      </c>
      <c r="Q16" s="209">
        <v>336</v>
      </c>
      <c r="R16" s="211">
        <v>358.744</v>
      </c>
    </row>
    <row r="17" spans="1:18" ht="10.5" customHeight="1">
      <c r="A17" s="37"/>
      <c r="B17" s="38"/>
      <c r="C17" s="317"/>
      <c r="D17" s="38"/>
      <c r="E17" s="108">
        <f>0+SUM(G17+I17+K17+M17+O17+Q17)</f>
        <v>2199</v>
      </c>
      <c r="F17" s="109">
        <f t="shared" si="4"/>
        <v>422776.02999999997</v>
      </c>
      <c r="G17" s="212">
        <v>231</v>
      </c>
      <c r="H17" s="216">
        <v>64487.681</v>
      </c>
      <c r="I17" s="213">
        <v>784</v>
      </c>
      <c r="J17" s="216">
        <v>2386.262</v>
      </c>
      <c r="K17" s="213">
        <v>0</v>
      </c>
      <c r="L17" s="216">
        <v>0</v>
      </c>
      <c r="M17" s="213">
        <v>119</v>
      </c>
      <c r="N17" s="216">
        <v>48738.26</v>
      </c>
      <c r="O17" s="213">
        <v>744</v>
      </c>
      <c r="P17" s="216">
        <v>305539.708</v>
      </c>
      <c r="Q17" s="216">
        <v>321</v>
      </c>
      <c r="R17" s="214">
        <v>1624.119</v>
      </c>
    </row>
    <row r="18" spans="1:18" ht="10.5" customHeight="1">
      <c r="A18" s="37"/>
      <c r="B18" s="38"/>
      <c r="C18" s="317" t="s">
        <v>147</v>
      </c>
      <c r="D18" s="38"/>
      <c r="E18" s="106">
        <f aca="true" t="shared" si="5" ref="E18:E25">SUM(G18+I18+K18+M18+O18+Q18)</f>
        <v>570</v>
      </c>
      <c r="F18" s="107">
        <f t="shared" si="4"/>
        <v>951944.31</v>
      </c>
      <c r="G18" s="208">
        <v>1</v>
      </c>
      <c r="H18" s="209">
        <v>350</v>
      </c>
      <c r="I18" s="210">
        <v>0</v>
      </c>
      <c r="J18" s="209">
        <v>0</v>
      </c>
      <c r="K18" s="210">
        <v>0</v>
      </c>
      <c r="L18" s="209">
        <v>0</v>
      </c>
      <c r="M18" s="210">
        <v>236</v>
      </c>
      <c r="N18" s="209">
        <v>395687.4</v>
      </c>
      <c r="O18" s="210">
        <v>333</v>
      </c>
      <c r="P18" s="209">
        <v>555906.91</v>
      </c>
      <c r="Q18" s="209">
        <v>0</v>
      </c>
      <c r="R18" s="211">
        <v>0</v>
      </c>
    </row>
    <row r="19" spans="1:18" ht="10.5" customHeight="1">
      <c r="A19" s="37"/>
      <c r="B19" s="38"/>
      <c r="C19" s="317"/>
      <c r="D19" s="38"/>
      <c r="E19" s="108">
        <f t="shared" si="5"/>
        <v>1242</v>
      </c>
      <c r="F19" s="109">
        <f t="shared" si="4"/>
        <v>4438407.959999999</v>
      </c>
      <c r="G19" s="212">
        <v>154</v>
      </c>
      <c r="H19" s="213">
        <v>117380</v>
      </c>
      <c r="I19" s="213">
        <v>5</v>
      </c>
      <c r="J19" s="213">
        <v>2500</v>
      </c>
      <c r="K19" s="213">
        <v>97</v>
      </c>
      <c r="L19" s="213">
        <v>325495.3</v>
      </c>
      <c r="M19" s="213">
        <v>343</v>
      </c>
      <c r="N19" s="213">
        <v>794248.1</v>
      </c>
      <c r="O19" s="213">
        <v>631</v>
      </c>
      <c r="P19" s="213">
        <v>3177762.46</v>
      </c>
      <c r="Q19" s="213">
        <v>12</v>
      </c>
      <c r="R19" s="214">
        <v>21022.1</v>
      </c>
    </row>
    <row r="20" spans="1:18" ht="10.5" customHeight="1">
      <c r="A20" s="37"/>
      <c r="B20" s="38"/>
      <c r="C20" s="317" t="s">
        <v>148</v>
      </c>
      <c r="D20" s="38"/>
      <c r="E20" s="106">
        <f t="shared" si="5"/>
        <v>5400</v>
      </c>
      <c r="F20" s="107">
        <f t="shared" si="4"/>
        <v>6802454.944685999</v>
      </c>
      <c r="G20" s="208">
        <v>1113</v>
      </c>
      <c r="H20" s="209">
        <v>1891.691</v>
      </c>
      <c r="I20" s="210">
        <v>893</v>
      </c>
      <c r="J20" s="209">
        <v>4040.327</v>
      </c>
      <c r="K20" s="210">
        <v>303</v>
      </c>
      <c r="L20" s="209">
        <v>1580985.32</v>
      </c>
      <c r="M20" s="210">
        <v>1282</v>
      </c>
      <c r="N20" s="209">
        <v>3928671</v>
      </c>
      <c r="O20" s="210">
        <v>1355</v>
      </c>
      <c r="P20" s="209">
        <v>1279206</v>
      </c>
      <c r="Q20" s="209">
        <v>454</v>
      </c>
      <c r="R20" s="211">
        <v>7660.606686</v>
      </c>
    </row>
    <row r="21" spans="1:18" ht="10.5" customHeight="1">
      <c r="A21" s="37"/>
      <c r="B21" s="38"/>
      <c r="C21" s="317"/>
      <c r="D21" s="38"/>
      <c r="E21" s="108">
        <f t="shared" si="5"/>
        <v>3268</v>
      </c>
      <c r="F21" s="109">
        <f t="shared" si="4"/>
        <v>7644187.24493</v>
      </c>
      <c r="G21" s="212">
        <v>505</v>
      </c>
      <c r="H21" s="213">
        <v>252645.815</v>
      </c>
      <c r="I21" s="213">
        <v>301</v>
      </c>
      <c r="J21" s="213">
        <v>97907.05</v>
      </c>
      <c r="K21" s="213">
        <v>91</v>
      </c>
      <c r="L21" s="213">
        <v>1164144.343</v>
      </c>
      <c r="M21" s="213">
        <v>805</v>
      </c>
      <c r="N21" s="213">
        <v>3884768</v>
      </c>
      <c r="O21" s="213">
        <v>1114</v>
      </c>
      <c r="P21" s="213">
        <v>2109930.828</v>
      </c>
      <c r="Q21" s="213">
        <v>452</v>
      </c>
      <c r="R21" s="214">
        <v>134791.20893</v>
      </c>
    </row>
    <row r="22" spans="1:18" ht="10.5" customHeight="1">
      <c r="A22" s="37"/>
      <c r="B22" s="38"/>
      <c r="C22" s="317" t="s">
        <v>149</v>
      </c>
      <c r="D22" s="38"/>
      <c r="E22" s="106">
        <f t="shared" si="5"/>
        <v>283</v>
      </c>
      <c r="F22" s="107">
        <f t="shared" si="4"/>
        <v>312932.175</v>
      </c>
      <c r="G22" s="208">
        <v>1</v>
      </c>
      <c r="H22" s="209">
        <v>3.84</v>
      </c>
      <c r="I22" s="210">
        <v>6</v>
      </c>
      <c r="J22" s="209">
        <v>218.455</v>
      </c>
      <c r="K22" s="210">
        <v>1</v>
      </c>
      <c r="L22" s="209">
        <v>3.36</v>
      </c>
      <c r="M22" s="210">
        <v>225</v>
      </c>
      <c r="N22" s="209">
        <v>257316.4</v>
      </c>
      <c r="O22" s="210">
        <v>45</v>
      </c>
      <c r="P22" s="209">
        <v>51886.52</v>
      </c>
      <c r="Q22" s="209">
        <v>5</v>
      </c>
      <c r="R22" s="211">
        <v>3503.6</v>
      </c>
    </row>
    <row r="23" spans="1:18" ht="10.5" customHeight="1">
      <c r="A23" s="37"/>
      <c r="B23" s="38"/>
      <c r="C23" s="317"/>
      <c r="D23" s="38"/>
      <c r="E23" s="108">
        <f t="shared" si="5"/>
        <v>759</v>
      </c>
      <c r="F23" s="109">
        <f t="shared" si="4"/>
        <v>1119593.3499999999</v>
      </c>
      <c r="G23" s="212">
        <v>88</v>
      </c>
      <c r="H23" s="213">
        <v>58850.07</v>
      </c>
      <c r="I23" s="213">
        <v>63</v>
      </c>
      <c r="J23" s="213">
        <v>35285.41</v>
      </c>
      <c r="K23" s="213">
        <v>2</v>
      </c>
      <c r="L23" s="213">
        <v>8.3</v>
      </c>
      <c r="M23" s="213">
        <v>59</v>
      </c>
      <c r="N23" s="213">
        <v>104817</v>
      </c>
      <c r="O23" s="213">
        <v>479</v>
      </c>
      <c r="P23" s="213">
        <v>902952.6</v>
      </c>
      <c r="Q23" s="213">
        <v>68</v>
      </c>
      <c r="R23" s="214">
        <v>17679.97</v>
      </c>
    </row>
    <row r="24" spans="1:18" ht="10.5" customHeight="1">
      <c r="A24" s="37"/>
      <c r="B24" s="38"/>
      <c r="C24" s="317" t="s">
        <v>150</v>
      </c>
      <c r="D24" s="38"/>
      <c r="E24" s="106">
        <f t="shared" si="5"/>
        <v>0</v>
      </c>
      <c r="F24" s="107">
        <f t="shared" si="4"/>
        <v>0</v>
      </c>
      <c r="G24" s="208">
        <v>0</v>
      </c>
      <c r="H24" s="209">
        <v>0</v>
      </c>
      <c r="I24" s="210">
        <v>0</v>
      </c>
      <c r="J24" s="209">
        <v>0</v>
      </c>
      <c r="K24" s="210">
        <v>0</v>
      </c>
      <c r="L24" s="209">
        <v>0</v>
      </c>
      <c r="M24" s="210">
        <v>0</v>
      </c>
      <c r="N24" s="209">
        <v>0</v>
      </c>
      <c r="O24" s="210">
        <v>0</v>
      </c>
      <c r="P24" s="209">
        <v>0</v>
      </c>
      <c r="Q24" s="209">
        <v>0</v>
      </c>
      <c r="R24" s="211">
        <v>0</v>
      </c>
    </row>
    <row r="25" spans="1:18" ht="10.5" customHeight="1">
      <c r="A25" s="60"/>
      <c r="B25" s="61"/>
      <c r="C25" s="318"/>
      <c r="D25" s="61"/>
      <c r="E25" s="110">
        <f t="shared" si="5"/>
        <v>0</v>
      </c>
      <c r="F25" s="111">
        <f t="shared" si="4"/>
        <v>0</v>
      </c>
      <c r="G25" s="217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8">
        <v>0</v>
      </c>
      <c r="R25" s="219">
        <v>0</v>
      </c>
    </row>
    <row r="26" spans="1:18" s="44" customFormat="1" ht="10.5" customHeight="1">
      <c r="A26" s="62"/>
      <c r="B26" s="320" t="s">
        <v>151</v>
      </c>
      <c r="C26" s="321"/>
      <c r="D26" s="58"/>
      <c r="E26" s="112">
        <f>SUM(E28+E30+E32+E34+E36+E38+E40+E42+E44)</f>
        <v>2211</v>
      </c>
      <c r="F26" s="113">
        <f>SUM(F28+F30+F32+F34+F36+F38+F40+F42+F44)</f>
        <v>2595323</v>
      </c>
      <c r="G26" s="220">
        <f aca="true" t="shared" si="6" ref="G26:R27">SUM(G28+G30+G32+G34+G36+G38+G40+G42+G44)</f>
        <v>73</v>
      </c>
      <c r="H26" s="221">
        <f t="shared" si="6"/>
        <v>109149</v>
      </c>
      <c r="I26" s="222">
        <f t="shared" si="6"/>
        <v>20</v>
      </c>
      <c r="J26" s="221">
        <f t="shared" si="6"/>
        <v>42265</v>
      </c>
      <c r="K26" s="222">
        <f t="shared" si="6"/>
        <v>37</v>
      </c>
      <c r="L26" s="221">
        <f t="shared" si="6"/>
        <v>160828</v>
      </c>
      <c r="M26" s="222">
        <f t="shared" si="6"/>
        <v>782</v>
      </c>
      <c r="N26" s="221">
        <f t="shared" si="6"/>
        <v>873019</v>
      </c>
      <c r="O26" s="222">
        <f t="shared" si="6"/>
        <v>1268</v>
      </c>
      <c r="P26" s="221">
        <f t="shared" si="6"/>
        <v>1297433</v>
      </c>
      <c r="Q26" s="221">
        <f t="shared" si="6"/>
        <v>31</v>
      </c>
      <c r="R26" s="223">
        <f t="shared" si="6"/>
        <v>112629</v>
      </c>
    </row>
    <row r="27" spans="1:18" s="44" customFormat="1" ht="10.5" customHeight="1">
      <c r="A27" s="62"/>
      <c r="B27" s="322"/>
      <c r="C27" s="322"/>
      <c r="D27" s="58"/>
      <c r="E27" s="114">
        <f>SUM(E29+E31+E33+E35+E37+E39+E41+E43+E45)</f>
        <v>6602</v>
      </c>
      <c r="F27" s="115">
        <f>SUM(F29+F31+F33+F35+F37+F39+F41+F43+F45)</f>
        <v>15924419</v>
      </c>
      <c r="G27" s="205">
        <f t="shared" si="6"/>
        <v>1168</v>
      </c>
      <c r="H27" s="206">
        <f t="shared" si="6"/>
        <v>2287648</v>
      </c>
      <c r="I27" s="206">
        <f t="shared" si="6"/>
        <v>941</v>
      </c>
      <c r="J27" s="206">
        <f t="shared" si="6"/>
        <v>1016855</v>
      </c>
      <c r="K27" s="206">
        <f t="shared" si="6"/>
        <v>129</v>
      </c>
      <c r="L27" s="206">
        <f t="shared" si="6"/>
        <v>6151962</v>
      </c>
      <c r="M27" s="206">
        <f t="shared" si="6"/>
        <v>1828</v>
      </c>
      <c r="N27" s="206">
        <f t="shared" si="6"/>
        <v>3419288</v>
      </c>
      <c r="O27" s="206">
        <f t="shared" si="6"/>
        <v>1748</v>
      </c>
      <c r="P27" s="206">
        <f t="shared" si="6"/>
        <v>2872449</v>
      </c>
      <c r="Q27" s="206">
        <f t="shared" si="6"/>
        <v>788</v>
      </c>
      <c r="R27" s="207">
        <f t="shared" si="6"/>
        <v>176217</v>
      </c>
    </row>
    <row r="28" spans="1:18" ht="10.5" customHeight="1">
      <c r="A28" s="37"/>
      <c r="B28" s="38"/>
      <c r="C28" s="317" t="s">
        <v>152</v>
      </c>
      <c r="D28" s="38"/>
      <c r="E28" s="106">
        <f>SUM(G28+I28+K28+M28+O28+Q28)</f>
        <v>551</v>
      </c>
      <c r="F28" s="107">
        <f>SUM(H28+J28+L28+N28+P28+R28)</f>
        <v>639143</v>
      </c>
      <c r="G28" s="224">
        <v>67</v>
      </c>
      <c r="H28" s="225">
        <v>107629</v>
      </c>
      <c r="I28" s="226">
        <v>0</v>
      </c>
      <c r="J28" s="225">
        <v>0</v>
      </c>
      <c r="K28" s="226">
        <v>6</v>
      </c>
      <c r="L28" s="225">
        <v>1361</v>
      </c>
      <c r="M28" s="226">
        <v>135</v>
      </c>
      <c r="N28" s="225">
        <v>113630</v>
      </c>
      <c r="O28" s="226">
        <v>343</v>
      </c>
      <c r="P28" s="225">
        <v>416523</v>
      </c>
      <c r="Q28" s="225">
        <v>0</v>
      </c>
      <c r="R28" s="227">
        <v>0</v>
      </c>
    </row>
    <row r="29" spans="1:18" ht="10.5" customHeight="1">
      <c r="A29" s="37"/>
      <c r="B29" s="38"/>
      <c r="C29" s="317"/>
      <c r="D29" s="38"/>
      <c r="E29" s="108">
        <f>SUM(G29+I29+K29+M29+O29+Q29)</f>
        <v>1769</v>
      </c>
      <c r="F29" s="109">
        <f aca="true" t="shared" si="7" ref="E29:F45">SUM(H29+J29+L29+N29+P29+R29)</f>
        <v>10228590</v>
      </c>
      <c r="G29" s="228">
        <v>472</v>
      </c>
      <c r="H29" s="229">
        <v>1338402</v>
      </c>
      <c r="I29" s="229">
        <v>49</v>
      </c>
      <c r="J29" s="229">
        <v>23183</v>
      </c>
      <c r="K29" s="229">
        <v>97</v>
      </c>
      <c r="L29" s="229">
        <v>6033355</v>
      </c>
      <c r="M29" s="229">
        <v>663</v>
      </c>
      <c r="N29" s="229">
        <v>2013267</v>
      </c>
      <c r="O29" s="229">
        <v>397</v>
      </c>
      <c r="P29" s="229">
        <v>729099</v>
      </c>
      <c r="Q29" s="229">
        <v>91</v>
      </c>
      <c r="R29" s="230">
        <v>91284</v>
      </c>
    </row>
    <row r="30" spans="1:18" ht="10.5" customHeight="1">
      <c r="A30" s="37"/>
      <c r="B30" s="38"/>
      <c r="C30" s="317" t="s">
        <v>153</v>
      </c>
      <c r="D30" s="38"/>
      <c r="E30" s="106">
        <f t="shared" si="7"/>
        <v>0</v>
      </c>
      <c r="F30" s="107">
        <f t="shared" si="7"/>
        <v>0</v>
      </c>
      <c r="G30" s="224">
        <v>0</v>
      </c>
      <c r="H30" s="225">
        <v>0</v>
      </c>
      <c r="I30" s="226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225">
        <v>0</v>
      </c>
      <c r="R30" s="227">
        <v>0</v>
      </c>
    </row>
    <row r="31" spans="1:18" ht="10.5" customHeight="1">
      <c r="A31" s="37"/>
      <c r="B31" s="38"/>
      <c r="C31" s="317"/>
      <c r="D31" s="38"/>
      <c r="E31" s="108">
        <f t="shared" si="7"/>
        <v>284</v>
      </c>
      <c r="F31" s="109">
        <f t="shared" si="7"/>
        <v>42135</v>
      </c>
      <c r="G31" s="228">
        <v>103</v>
      </c>
      <c r="H31" s="229">
        <v>27</v>
      </c>
      <c r="I31" s="229">
        <v>54</v>
      </c>
      <c r="J31" s="229">
        <v>35640</v>
      </c>
      <c r="K31" s="229">
        <v>0</v>
      </c>
      <c r="L31" s="229">
        <v>0</v>
      </c>
      <c r="M31" s="229">
        <v>68</v>
      </c>
      <c r="N31" s="229">
        <v>67</v>
      </c>
      <c r="O31" s="229">
        <v>41</v>
      </c>
      <c r="P31" s="229">
        <v>101</v>
      </c>
      <c r="Q31" s="229">
        <v>18</v>
      </c>
      <c r="R31" s="230">
        <v>6300</v>
      </c>
    </row>
    <row r="32" spans="1:18" ht="10.5" customHeight="1">
      <c r="A32" s="37"/>
      <c r="B32" s="38"/>
      <c r="C32" s="317" t="s">
        <v>154</v>
      </c>
      <c r="D32" s="38"/>
      <c r="E32" s="106">
        <f t="shared" si="7"/>
        <v>513</v>
      </c>
      <c r="F32" s="107">
        <f t="shared" si="7"/>
        <v>723277</v>
      </c>
      <c r="G32" s="224">
        <v>0</v>
      </c>
      <c r="H32" s="225">
        <v>0</v>
      </c>
      <c r="I32" s="226">
        <v>19</v>
      </c>
      <c r="J32" s="225">
        <v>42246</v>
      </c>
      <c r="K32" s="226">
        <v>30</v>
      </c>
      <c r="L32" s="225">
        <v>159466</v>
      </c>
      <c r="M32" s="226">
        <v>149</v>
      </c>
      <c r="N32" s="225">
        <v>189725</v>
      </c>
      <c r="O32" s="226">
        <v>290</v>
      </c>
      <c r="P32" s="225">
        <v>221146</v>
      </c>
      <c r="Q32" s="225">
        <v>25</v>
      </c>
      <c r="R32" s="227">
        <v>110694</v>
      </c>
    </row>
    <row r="33" spans="1:18" ht="10.5" customHeight="1">
      <c r="A33" s="37"/>
      <c r="B33" s="38"/>
      <c r="C33" s="317"/>
      <c r="D33" s="38"/>
      <c r="E33" s="108">
        <f t="shared" si="7"/>
        <v>2211</v>
      </c>
      <c r="F33" s="109">
        <f t="shared" si="7"/>
        <v>1580672</v>
      </c>
      <c r="G33" s="228">
        <v>325</v>
      </c>
      <c r="H33" s="229">
        <v>496311</v>
      </c>
      <c r="I33" s="229">
        <v>318</v>
      </c>
      <c r="J33" s="229">
        <v>15656</v>
      </c>
      <c r="K33" s="229">
        <v>3</v>
      </c>
      <c r="L33" s="229">
        <v>19</v>
      </c>
      <c r="M33" s="229">
        <v>555</v>
      </c>
      <c r="N33" s="229">
        <v>504582</v>
      </c>
      <c r="O33" s="229">
        <v>458</v>
      </c>
      <c r="P33" s="229">
        <v>512248</v>
      </c>
      <c r="Q33" s="229">
        <v>552</v>
      </c>
      <c r="R33" s="230">
        <v>51856</v>
      </c>
    </row>
    <row r="34" spans="1:18" ht="10.5" customHeight="1">
      <c r="A34" s="37"/>
      <c r="B34" s="38"/>
      <c r="C34" s="317" t="s">
        <v>155</v>
      </c>
      <c r="D34" s="38"/>
      <c r="E34" s="106">
        <f t="shared" si="7"/>
        <v>356</v>
      </c>
      <c r="F34" s="107">
        <f t="shared" si="7"/>
        <v>391723</v>
      </c>
      <c r="G34" s="224">
        <v>0</v>
      </c>
      <c r="H34" s="225">
        <v>0</v>
      </c>
      <c r="I34" s="226">
        <v>0</v>
      </c>
      <c r="J34" s="225">
        <v>0</v>
      </c>
      <c r="K34" s="226">
        <v>0</v>
      </c>
      <c r="L34" s="225">
        <v>0</v>
      </c>
      <c r="M34" s="226">
        <v>135</v>
      </c>
      <c r="N34" s="225">
        <v>164619</v>
      </c>
      <c r="O34" s="226">
        <v>221</v>
      </c>
      <c r="P34" s="225">
        <v>227104</v>
      </c>
      <c r="Q34" s="225">
        <v>0</v>
      </c>
      <c r="R34" s="227">
        <v>0</v>
      </c>
    </row>
    <row r="35" spans="1:18" ht="10.5" customHeight="1">
      <c r="A35" s="37"/>
      <c r="B35" s="38"/>
      <c r="C35" s="317"/>
      <c r="D35" s="38"/>
      <c r="E35" s="108">
        <f t="shared" si="7"/>
        <v>650</v>
      </c>
      <c r="F35" s="109">
        <f t="shared" si="7"/>
        <v>1221605</v>
      </c>
      <c r="G35" s="228">
        <v>137</v>
      </c>
      <c r="H35" s="229">
        <v>378480</v>
      </c>
      <c r="I35" s="229">
        <v>153</v>
      </c>
      <c r="J35" s="229">
        <v>139750</v>
      </c>
      <c r="K35" s="229">
        <v>0</v>
      </c>
      <c r="L35" s="229">
        <v>0</v>
      </c>
      <c r="M35" s="229">
        <v>105</v>
      </c>
      <c r="N35" s="229">
        <v>186505</v>
      </c>
      <c r="O35" s="229">
        <v>249</v>
      </c>
      <c r="P35" s="229">
        <v>516844</v>
      </c>
      <c r="Q35" s="229">
        <v>6</v>
      </c>
      <c r="R35" s="230">
        <v>26</v>
      </c>
    </row>
    <row r="36" spans="1:18" ht="10.5" customHeight="1">
      <c r="A36" s="37"/>
      <c r="B36" s="38"/>
      <c r="C36" s="317" t="s">
        <v>156</v>
      </c>
      <c r="D36" s="38"/>
      <c r="E36" s="106">
        <f t="shared" si="7"/>
        <v>0</v>
      </c>
      <c r="F36" s="107">
        <f t="shared" si="7"/>
        <v>0</v>
      </c>
      <c r="G36" s="224">
        <v>0</v>
      </c>
      <c r="H36" s="225">
        <v>0</v>
      </c>
      <c r="I36" s="226">
        <v>0</v>
      </c>
      <c r="J36" s="225">
        <v>0</v>
      </c>
      <c r="K36" s="226">
        <v>0</v>
      </c>
      <c r="L36" s="225">
        <v>0</v>
      </c>
      <c r="M36" s="226">
        <v>0</v>
      </c>
      <c r="N36" s="225">
        <v>0</v>
      </c>
      <c r="O36" s="226">
        <v>0</v>
      </c>
      <c r="P36" s="225">
        <v>0</v>
      </c>
      <c r="Q36" s="225">
        <v>0</v>
      </c>
      <c r="R36" s="227">
        <v>0</v>
      </c>
    </row>
    <row r="37" spans="1:18" ht="10.5" customHeight="1">
      <c r="A37" s="37"/>
      <c r="B37" s="38"/>
      <c r="C37" s="317"/>
      <c r="D37" s="38"/>
      <c r="E37" s="108">
        <f t="shared" si="7"/>
        <v>20</v>
      </c>
      <c r="F37" s="109">
        <f t="shared" si="7"/>
        <v>11134</v>
      </c>
      <c r="G37" s="228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29">
        <v>0</v>
      </c>
      <c r="Q37" s="229">
        <v>20</v>
      </c>
      <c r="R37" s="230">
        <v>11134</v>
      </c>
    </row>
    <row r="38" spans="1:18" ht="10.5" customHeight="1">
      <c r="A38" s="37"/>
      <c r="B38" s="38"/>
      <c r="C38" s="317" t="s">
        <v>157</v>
      </c>
      <c r="D38" s="38"/>
      <c r="E38" s="106">
        <f t="shared" si="7"/>
        <v>101</v>
      </c>
      <c r="F38" s="107">
        <f t="shared" si="7"/>
        <v>103799</v>
      </c>
      <c r="G38" s="224">
        <v>0</v>
      </c>
      <c r="H38" s="225">
        <v>0</v>
      </c>
      <c r="I38" s="226">
        <v>0</v>
      </c>
      <c r="J38" s="225">
        <v>0</v>
      </c>
      <c r="K38" s="226">
        <v>0</v>
      </c>
      <c r="L38" s="225">
        <v>0</v>
      </c>
      <c r="M38" s="226">
        <v>48</v>
      </c>
      <c r="N38" s="225">
        <v>48414</v>
      </c>
      <c r="O38" s="226">
        <v>53</v>
      </c>
      <c r="P38" s="225">
        <v>55385</v>
      </c>
      <c r="Q38" s="225">
        <v>0</v>
      </c>
      <c r="R38" s="227">
        <v>0</v>
      </c>
    </row>
    <row r="39" spans="1:18" ht="10.5" customHeight="1">
      <c r="A39" s="37"/>
      <c r="B39" s="38"/>
      <c r="C39" s="317"/>
      <c r="D39" s="38"/>
      <c r="E39" s="108">
        <f t="shared" si="7"/>
        <v>100</v>
      </c>
      <c r="F39" s="109">
        <f t="shared" si="7"/>
        <v>148540</v>
      </c>
      <c r="G39" s="228">
        <v>9</v>
      </c>
      <c r="H39" s="229">
        <v>6720</v>
      </c>
      <c r="I39" s="229">
        <v>0</v>
      </c>
      <c r="J39" s="229">
        <v>0</v>
      </c>
      <c r="K39" s="229">
        <v>0</v>
      </c>
      <c r="L39" s="229">
        <v>0</v>
      </c>
      <c r="M39" s="229">
        <v>24</v>
      </c>
      <c r="N39" s="229">
        <v>37510</v>
      </c>
      <c r="O39" s="229">
        <v>67</v>
      </c>
      <c r="P39" s="229">
        <v>104310</v>
      </c>
      <c r="Q39" s="229">
        <v>0</v>
      </c>
      <c r="R39" s="230">
        <v>0</v>
      </c>
    </row>
    <row r="40" spans="1:18" ht="10.5" customHeight="1">
      <c r="A40" s="37"/>
      <c r="B40" s="38"/>
      <c r="C40" s="317" t="s">
        <v>158</v>
      </c>
      <c r="D40" s="38"/>
      <c r="E40" s="106">
        <f t="shared" si="7"/>
        <v>314</v>
      </c>
      <c r="F40" s="107">
        <f t="shared" si="7"/>
        <v>421077</v>
      </c>
      <c r="G40" s="224">
        <v>4</v>
      </c>
      <c r="H40" s="225">
        <v>1480</v>
      </c>
      <c r="I40" s="226">
        <v>0</v>
      </c>
      <c r="J40" s="225">
        <v>0</v>
      </c>
      <c r="K40" s="226">
        <v>1</v>
      </c>
      <c r="L40" s="225">
        <v>1</v>
      </c>
      <c r="M40" s="226">
        <v>146</v>
      </c>
      <c r="N40" s="225">
        <v>207176</v>
      </c>
      <c r="O40" s="226">
        <v>161</v>
      </c>
      <c r="P40" s="225">
        <v>212220</v>
      </c>
      <c r="Q40" s="225">
        <v>2</v>
      </c>
      <c r="R40" s="227">
        <v>200</v>
      </c>
    </row>
    <row r="41" spans="1:18" ht="10.5" customHeight="1">
      <c r="A41" s="37"/>
      <c r="B41" s="38"/>
      <c r="C41" s="317"/>
      <c r="D41" s="38"/>
      <c r="E41" s="108">
        <f t="shared" si="7"/>
        <v>630</v>
      </c>
      <c r="F41" s="109">
        <f t="shared" si="7"/>
        <v>1171988</v>
      </c>
      <c r="G41" s="228">
        <v>55</v>
      </c>
      <c r="H41" s="229">
        <v>39280</v>
      </c>
      <c r="I41" s="229">
        <v>158</v>
      </c>
      <c r="J41" s="229">
        <v>295939</v>
      </c>
      <c r="K41" s="229">
        <v>29</v>
      </c>
      <c r="L41" s="229">
        <v>118588</v>
      </c>
      <c r="M41" s="229">
        <v>126</v>
      </c>
      <c r="N41" s="229">
        <v>317059</v>
      </c>
      <c r="O41" s="229">
        <v>233</v>
      </c>
      <c r="P41" s="229">
        <v>393319</v>
      </c>
      <c r="Q41" s="229">
        <v>29</v>
      </c>
      <c r="R41" s="230">
        <v>7803</v>
      </c>
    </row>
    <row r="42" spans="1:18" ht="10.5" customHeight="1">
      <c r="A42" s="37"/>
      <c r="B42" s="38"/>
      <c r="C42" s="317" t="s">
        <v>159</v>
      </c>
      <c r="D42" s="38"/>
      <c r="E42" s="106">
        <f t="shared" si="7"/>
        <v>161</v>
      </c>
      <c r="F42" s="107">
        <f t="shared" si="7"/>
        <v>102068</v>
      </c>
      <c r="G42" s="224">
        <v>0</v>
      </c>
      <c r="H42" s="225">
        <v>0</v>
      </c>
      <c r="I42" s="226">
        <v>0</v>
      </c>
      <c r="J42" s="226">
        <v>0</v>
      </c>
      <c r="K42" s="226">
        <v>0</v>
      </c>
      <c r="L42" s="226">
        <v>0</v>
      </c>
      <c r="M42" s="226">
        <v>68</v>
      </c>
      <c r="N42" s="225">
        <v>37385</v>
      </c>
      <c r="O42" s="226">
        <v>93</v>
      </c>
      <c r="P42" s="225">
        <v>64683</v>
      </c>
      <c r="Q42" s="225">
        <v>0</v>
      </c>
      <c r="R42" s="227">
        <v>0</v>
      </c>
    </row>
    <row r="43" spans="1:18" ht="10.5" customHeight="1">
      <c r="A43" s="37"/>
      <c r="B43" s="38"/>
      <c r="C43" s="317"/>
      <c r="D43" s="38"/>
      <c r="E43" s="108">
        <f t="shared" si="7"/>
        <v>269</v>
      </c>
      <c r="F43" s="109">
        <f t="shared" si="7"/>
        <v>171439</v>
      </c>
      <c r="G43" s="228">
        <v>33</v>
      </c>
      <c r="H43" s="229">
        <v>8</v>
      </c>
      <c r="I43" s="229">
        <v>9</v>
      </c>
      <c r="J43" s="229">
        <v>7960</v>
      </c>
      <c r="K43" s="229">
        <v>0</v>
      </c>
      <c r="L43" s="229">
        <v>0</v>
      </c>
      <c r="M43" s="229">
        <v>74</v>
      </c>
      <c r="N43" s="229">
        <v>59046</v>
      </c>
      <c r="O43" s="229">
        <v>114</v>
      </c>
      <c r="P43" s="229">
        <v>102169</v>
      </c>
      <c r="Q43" s="229">
        <v>39</v>
      </c>
      <c r="R43" s="230">
        <v>2256</v>
      </c>
    </row>
    <row r="44" spans="1:18" ht="10.5" customHeight="1">
      <c r="A44" s="37"/>
      <c r="B44" s="38"/>
      <c r="C44" s="317" t="s">
        <v>160</v>
      </c>
      <c r="D44" s="38"/>
      <c r="E44" s="106">
        <f t="shared" si="7"/>
        <v>215</v>
      </c>
      <c r="F44" s="107">
        <f t="shared" si="7"/>
        <v>214236</v>
      </c>
      <c r="G44" s="224">
        <v>2</v>
      </c>
      <c r="H44" s="225">
        <v>40</v>
      </c>
      <c r="I44" s="226">
        <v>1</v>
      </c>
      <c r="J44" s="225">
        <v>19</v>
      </c>
      <c r="K44" s="226">
        <v>0</v>
      </c>
      <c r="L44" s="225">
        <v>0</v>
      </c>
      <c r="M44" s="226">
        <v>101</v>
      </c>
      <c r="N44" s="225">
        <v>112070</v>
      </c>
      <c r="O44" s="226">
        <v>107</v>
      </c>
      <c r="P44" s="225">
        <v>100372</v>
      </c>
      <c r="Q44" s="225">
        <v>4</v>
      </c>
      <c r="R44" s="227">
        <v>1735</v>
      </c>
    </row>
    <row r="45" spans="1:18" ht="10.5" customHeight="1">
      <c r="A45" s="60"/>
      <c r="B45" s="61"/>
      <c r="C45" s="318"/>
      <c r="D45" s="61"/>
      <c r="E45" s="110">
        <f t="shared" si="7"/>
        <v>669</v>
      </c>
      <c r="F45" s="111">
        <f t="shared" si="7"/>
        <v>1348316</v>
      </c>
      <c r="G45" s="231">
        <v>34</v>
      </c>
      <c r="H45" s="232">
        <v>28420</v>
      </c>
      <c r="I45" s="232">
        <v>200</v>
      </c>
      <c r="J45" s="232">
        <v>498727</v>
      </c>
      <c r="K45" s="232">
        <v>0</v>
      </c>
      <c r="L45" s="232">
        <v>0</v>
      </c>
      <c r="M45" s="232">
        <v>213</v>
      </c>
      <c r="N45" s="232">
        <v>301252</v>
      </c>
      <c r="O45" s="232">
        <v>189</v>
      </c>
      <c r="P45" s="232">
        <v>514359</v>
      </c>
      <c r="Q45" s="232">
        <v>33</v>
      </c>
      <c r="R45" s="233">
        <v>5558</v>
      </c>
    </row>
    <row r="46" spans="1:18" s="44" customFormat="1" ht="10.5" customHeight="1">
      <c r="A46" s="62"/>
      <c r="B46" s="320" t="s">
        <v>161</v>
      </c>
      <c r="C46" s="321"/>
      <c r="D46" s="58"/>
      <c r="E46" s="104">
        <f>SUM(E48+E50+E52+E54+E56+E58+E60+E62+E64+E66)</f>
        <v>88858</v>
      </c>
      <c r="F46" s="117">
        <f>SUM(F48+F50+F52+F54+F56+F58+F60+F62+F64+F66)</f>
        <v>7389068.032280013</v>
      </c>
      <c r="G46" s="234">
        <f aca="true" t="shared" si="8" ref="G46:R47">SUM(G48+G50+G52+G54+G56+G58+G60+G62+G64+G66)</f>
        <v>16774</v>
      </c>
      <c r="H46" s="235">
        <f t="shared" si="8"/>
        <v>684811.063</v>
      </c>
      <c r="I46" s="236">
        <f t="shared" si="8"/>
        <v>14186</v>
      </c>
      <c r="J46" s="235">
        <f t="shared" si="8"/>
        <v>103937.22450000021</v>
      </c>
      <c r="K46" s="236">
        <f t="shared" si="8"/>
        <v>2971</v>
      </c>
      <c r="L46" s="235">
        <f t="shared" si="8"/>
        <v>487055.22789999953</v>
      </c>
      <c r="M46" s="236">
        <f t="shared" si="8"/>
        <v>23254</v>
      </c>
      <c r="N46" s="235">
        <f t="shared" si="8"/>
        <v>2272594.7998000053</v>
      </c>
      <c r="O46" s="236">
        <f t="shared" si="8"/>
        <v>20584</v>
      </c>
      <c r="P46" s="235">
        <f t="shared" si="8"/>
        <v>3742665.5878300066</v>
      </c>
      <c r="Q46" s="235">
        <f t="shared" si="8"/>
        <v>11089</v>
      </c>
      <c r="R46" s="237">
        <f t="shared" si="8"/>
        <v>98004.12925000043</v>
      </c>
    </row>
    <row r="47" spans="1:18" s="44" customFormat="1" ht="10.5" customHeight="1">
      <c r="A47" s="62"/>
      <c r="B47" s="322"/>
      <c r="C47" s="322"/>
      <c r="D47" s="58"/>
      <c r="E47" s="114">
        <f>SUM(E49+E51+E53+E55+E57+E59+E61+E63+E65+E67)</f>
        <v>51880</v>
      </c>
      <c r="F47" s="115">
        <f>SUM(F49+F51+F53+F55+F57+F59+F61+F63+F65+F67)</f>
        <v>170520443.35502127</v>
      </c>
      <c r="G47" s="205">
        <f t="shared" si="8"/>
        <v>8835</v>
      </c>
      <c r="H47" s="206">
        <f t="shared" si="8"/>
        <v>46524960.211531244</v>
      </c>
      <c r="I47" s="206">
        <f t="shared" si="8"/>
        <v>4202</v>
      </c>
      <c r="J47" s="206">
        <f t="shared" si="8"/>
        <v>1985182.128</v>
      </c>
      <c r="K47" s="206">
        <f t="shared" si="8"/>
        <v>3200</v>
      </c>
      <c r="L47" s="206">
        <f t="shared" si="8"/>
        <v>74624902.411</v>
      </c>
      <c r="M47" s="206">
        <f t="shared" si="8"/>
        <v>16121</v>
      </c>
      <c r="N47" s="206">
        <f t="shared" si="8"/>
        <v>20141157.297099996</v>
      </c>
      <c r="O47" s="206">
        <f t="shared" si="8"/>
        <v>15740</v>
      </c>
      <c r="P47" s="206">
        <f t="shared" si="8"/>
        <v>25977066.237</v>
      </c>
      <c r="Q47" s="206">
        <f t="shared" si="8"/>
        <v>3782</v>
      </c>
      <c r="R47" s="207">
        <f t="shared" si="8"/>
        <v>1267175.0703899995</v>
      </c>
    </row>
    <row r="48" spans="1:18" ht="10.5" customHeight="1">
      <c r="A48" s="37"/>
      <c r="B48" s="38"/>
      <c r="C48" s="317" t="s">
        <v>162</v>
      </c>
      <c r="D48" s="38"/>
      <c r="E48" s="106">
        <f aca="true" t="shared" si="9" ref="E48:E67">SUM(G48+I48+K48+M48+O48+Q48)</f>
        <v>27840</v>
      </c>
      <c r="F48" s="107">
        <f aca="true" t="shared" si="10" ref="F48:F67">SUM(H48+J48+L48+N48+P48+R48)</f>
        <v>1092518</v>
      </c>
      <c r="G48" s="208">
        <v>3811</v>
      </c>
      <c r="H48" s="209">
        <v>17200</v>
      </c>
      <c r="I48" s="210">
        <v>4524</v>
      </c>
      <c r="J48" s="209">
        <v>34617</v>
      </c>
      <c r="K48" s="210">
        <v>1981</v>
      </c>
      <c r="L48" s="209">
        <v>11081</v>
      </c>
      <c r="M48" s="210">
        <v>7629</v>
      </c>
      <c r="N48" s="209">
        <v>55299</v>
      </c>
      <c r="O48" s="210">
        <v>5478</v>
      </c>
      <c r="P48" s="209">
        <v>920494</v>
      </c>
      <c r="Q48" s="209">
        <v>4417</v>
      </c>
      <c r="R48" s="211">
        <v>53827</v>
      </c>
    </row>
    <row r="49" spans="1:18" ht="10.5" customHeight="1">
      <c r="A49" s="37"/>
      <c r="B49" s="38"/>
      <c r="C49" s="317"/>
      <c r="D49" s="38"/>
      <c r="E49" s="108">
        <f t="shared" si="9"/>
        <v>6207</v>
      </c>
      <c r="F49" s="109">
        <f t="shared" si="10"/>
        <v>3615109</v>
      </c>
      <c r="G49" s="212">
        <v>682</v>
      </c>
      <c r="H49" s="213">
        <v>12475</v>
      </c>
      <c r="I49" s="213">
        <v>851</v>
      </c>
      <c r="J49" s="213">
        <v>33279</v>
      </c>
      <c r="K49" s="213">
        <v>240</v>
      </c>
      <c r="L49" s="213">
        <v>4522</v>
      </c>
      <c r="M49" s="213">
        <v>1361</v>
      </c>
      <c r="N49" s="213">
        <v>806208</v>
      </c>
      <c r="O49" s="213">
        <v>1811</v>
      </c>
      <c r="P49" s="213">
        <v>2708798</v>
      </c>
      <c r="Q49" s="213">
        <v>1262</v>
      </c>
      <c r="R49" s="214">
        <v>49827</v>
      </c>
    </row>
    <row r="50" spans="1:18" ht="10.5" customHeight="1">
      <c r="A50" s="37"/>
      <c r="B50" s="38"/>
      <c r="C50" s="317" t="s">
        <v>163</v>
      </c>
      <c r="D50" s="38"/>
      <c r="E50" s="106">
        <f t="shared" si="9"/>
        <v>2421</v>
      </c>
      <c r="F50" s="107">
        <f t="shared" si="10"/>
        <v>1302224.21</v>
      </c>
      <c r="G50" s="208">
        <v>1223</v>
      </c>
      <c r="H50" s="209">
        <v>253250.61</v>
      </c>
      <c r="I50" s="210">
        <v>43</v>
      </c>
      <c r="J50" s="209">
        <v>358.19</v>
      </c>
      <c r="K50" s="210">
        <v>5</v>
      </c>
      <c r="L50" s="209">
        <v>8</v>
      </c>
      <c r="M50" s="210">
        <v>462</v>
      </c>
      <c r="N50" s="209">
        <v>494009.47</v>
      </c>
      <c r="O50" s="210">
        <v>616</v>
      </c>
      <c r="P50" s="209">
        <v>553851.71</v>
      </c>
      <c r="Q50" s="209">
        <v>72</v>
      </c>
      <c r="R50" s="211">
        <v>746.23</v>
      </c>
    </row>
    <row r="51" spans="1:18" ht="10.5" customHeight="1">
      <c r="A51" s="37"/>
      <c r="B51" s="38"/>
      <c r="C51" s="317"/>
      <c r="D51" s="38"/>
      <c r="E51" s="108">
        <f t="shared" si="9"/>
        <v>9110</v>
      </c>
      <c r="F51" s="109">
        <f t="shared" si="10"/>
        <v>33111806.2</v>
      </c>
      <c r="G51" s="212">
        <v>2108</v>
      </c>
      <c r="H51" s="213">
        <v>9983088.39</v>
      </c>
      <c r="I51" s="213">
        <v>258</v>
      </c>
      <c r="J51" s="213">
        <v>99115.3</v>
      </c>
      <c r="K51" s="213">
        <v>868</v>
      </c>
      <c r="L51" s="213">
        <v>16011123.2</v>
      </c>
      <c r="M51" s="213">
        <v>3519</v>
      </c>
      <c r="N51" s="213">
        <v>3830841.16</v>
      </c>
      <c r="O51" s="213">
        <v>2231</v>
      </c>
      <c r="P51" s="213">
        <v>2970479.29</v>
      </c>
      <c r="Q51" s="213">
        <v>126</v>
      </c>
      <c r="R51" s="214">
        <v>217158.86</v>
      </c>
    </row>
    <row r="52" spans="1:18" ht="10.5" customHeight="1">
      <c r="A52" s="37"/>
      <c r="B52" s="38"/>
      <c r="C52" s="317" t="s">
        <v>164</v>
      </c>
      <c r="D52" s="38"/>
      <c r="E52" s="106">
        <f t="shared" si="9"/>
        <v>50738</v>
      </c>
      <c r="F52" s="107">
        <f t="shared" si="10"/>
        <v>703367.962</v>
      </c>
      <c r="G52" s="208">
        <v>11054</v>
      </c>
      <c r="H52" s="209">
        <v>46083.012</v>
      </c>
      <c r="I52" s="210">
        <v>8458</v>
      </c>
      <c r="J52" s="209">
        <v>25010.03</v>
      </c>
      <c r="K52" s="210">
        <v>834</v>
      </c>
      <c r="L52" s="209">
        <v>342122.2</v>
      </c>
      <c r="M52" s="210">
        <v>12619</v>
      </c>
      <c r="N52" s="209">
        <v>101006.13</v>
      </c>
      <c r="O52" s="210">
        <v>11656</v>
      </c>
      <c r="P52" s="209">
        <v>152176.7</v>
      </c>
      <c r="Q52" s="209">
        <v>6117</v>
      </c>
      <c r="R52" s="211">
        <v>36969.89</v>
      </c>
    </row>
    <row r="53" spans="1:18" ht="10.5" customHeight="1">
      <c r="A53" s="37"/>
      <c r="B53" s="38"/>
      <c r="C53" s="317"/>
      <c r="D53" s="38"/>
      <c r="E53" s="108">
        <f t="shared" si="9"/>
        <v>8343</v>
      </c>
      <c r="F53" s="109">
        <f>SUM(H53+J53+L53+N53+P53+R53)</f>
        <v>27011533.65949</v>
      </c>
      <c r="G53" s="212">
        <v>1054</v>
      </c>
      <c r="H53" s="213">
        <v>8565349.396</v>
      </c>
      <c r="I53" s="213">
        <v>664</v>
      </c>
      <c r="J53" s="213">
        <v>110139.528</v>
      </c>
      <c r="K53" s="213">
        <v>584</v>
      </c>
      <c r="L53" s="213">
        <v>13606297.19</v>
      </c>
      <c r="M53" s="213">
        <v>2235</v>
      </c>
      <c r="N53" s="213">
        <v>1549922.1241</v>
      </c>
      <c r="O53" s="213">
        <v>2570</v>
      </c>
      <c r="P53" s="213">
        <v>2986175.09</v>
      </c>
      <c r="Q53" s="213">
        <v>1236</v>
      </c>
      <c r="R53" s="214">
        <v>193650.33139</v>
      </c>
    </row>
    <row r="54" spans="1:18" ht="10.5" customHeight="1">
      <c r="A54" s="37"/>
      <c r="B54" s="38"/>
      <c r="C54" s="317" t="s">
        <v>165</v>
      </c>
      <c r="D54" s="38"/>
      <c r="E54" s="106">
        <f t="shared" si="9"/>
        <v>226</v>
      </c>
      <c r="F54" s="107">
        <f t="shared" si="10"/>
        <v>59580.55128001225</v>
      </c>
      <c r="G54" s="208">
        <v>0</v>
      </c>
      <c r="H54" s="209">
        <v>0</v>
      </c>
      <c r="I54" s="210">
        <v>3</v>
      </c>
      <c r="J54" s="209">
        <v>0.00450000021373853</v>
      </c>
      <c r="K54" s="210">
        <v>26</v>
      </c>
      <c r="L54" s="209">
        <v>14968.0278999995</v>
      </c>
      <c r="M54" s="210">
        <v>64</v>
      </c>
      <c r="N54" s="209">
        <v>25295.1998000053</v>
      </c>
      <c r="O54" s="210">
        <v>129</v>
      </c>
      <c r="P54" s="209">
        <v>19317.3098300068</v>
      </c>
      <c r="Q54" s="209">
        <v>4</v>
      </c>
      <c r="R54" s="211">
        <v>0.00925000043935142</v>
      </c>
    </row>
    <row r="55" spans="1:18" ht="10.5" customHeight="1">
      <c r="A55" s="37"/>
      <c r="B55" s="38"/>
      <c r="C55" s="317"/>
      <c r="D55" s="38"/>
      <c r="E55" s="108">
        <f t="shared" si="9"/>
        <v>153</v>
      </c>
      <c r="F55" s="109">
        <f t="shared" si="10"/>
        <v>216106.82953124726</v>
      </c>
      <c r="G55" s="212">
        <v>5</v>
      </c>
      <c r="H55" s="213">
        <v>90831.7115312477</v>
      </c>
      <c r="I55" s="213">
        <v>0</v>
      </c>
      <c r="J55" s="213">
        <v>0</v>
      </c>
      <c r="K55" s="213">
        <v>29</v>
      </c>
      <c r="L55" s="213">
        <v>19906.0210000006</v>
      </c>
      <c r="M55" s="213">
        <v>71</v>
      </c>
      <c r="N55" s="213">
        <v>79599.0249999994</v>
      </c>
      <c r="O55" s="213">
        <v>47</v>
      </c>
      <c r="P55" s="213">
        <v>25770.0569999999</v>
      </c>
      <c r="Q55" s="213">
        <v>1</v>
      </c>
      <c r="R55" s="214">
        <v>0.0149999996647239</v>
      </c>
    </row>
    <row r="56" spans="1:18" ht="10.5" customHeight="1">
      <c r="A56" s="37"/>
      <c r="B56" s="38"/>
      <c r="C56" s="317" t="s">
        <v>166</v>
      </c>
      <c r="D56" s="38"/>
      <c r="E56" s="106">
        <f t="shared" si="9"/>
        <v>587</v>
      </c>
      <c r="F56" s="107">
        <f t="shared" si="10"/>
        <v>756222</v>
      </c>
      <c r="G56" s="208">
        <v>48</v>
      </c>
      <c r="H56" s="209">
        <v>52544</v>
      </c>
      <c r="I56" s="210">
        <v>26</v>
      </c>
      <c r="J56" s="209">
        <v>18740</v>
      </c>
      <c r="K56" s="210">
        <v>105</v>
      </c>
      <c r="L56" s="209">
        <v>112300</v>
      </c>
      <c r="M56" s="210">
        <v>162</v>
      </c>
      <c r="N56" s="209">
        <v>252258</v>
      </c>
      <c r="O56" s="210">
        <v>245</v>
      </c>
      <c r="P56" s="209">
        <v>319380</v>
      </c>
      <c r="Q56" s="209">
        <v>1</v>
      </c>
      <c r="R56" s="211">
        <v>1000</v>
      </c>
    </row>
    <row r="57" spans="1:18" ht="10.5" customHeight="1">
      <c r="A57" s="37"/>
      <c r="B57" s="38"/>
      <c r="C57" s="317"/>
      <c r="D57" s="38"/>
      <c r="E57" s="108">
        <f t="shared" si="9"/>
        <v>4384</v>
      </c>
      <c r="F57" s="109">
        <f t="shared" si="10"/>
        <v>17166629.599999998</v>
      </c>
      <c r="G57" s="212">
        <v>1047</v>
      </c>
      <c r="H57" s="213">
        <v>1092117.7</v>
      </c>
      <c r="I57" s="213">
        <v>901</v>
      </c>
      <c r="J57" s="213">
        <v>1083455.3</v>
      </c>
      <c r="K57" s="213">
        <v>310</v>
      </c>
      <c r="L57" s="213">
        <v>10454379</v>
      </c>
      <c r="M57" s="213">
        <v>1020</v>
      </c>
      <c r="N57" s="213">
        <v>2251666.2</v>
      </c>
      <c r="O57" s="213">
        <v>856</v>
      </c>
      <c r="P57" s="213">
        <v>1972318</v>
      </c>
      <c r="Q57" s="213">
        <v>250</v>
      </c>
      <c r="R57" s="214">
        <v>312693.4</v>
      </c>
    </row>
    <row r="58" spans="1:18" ht="10.5" customHeight="1">
      <c r="A58" s="37"/>
      <c r="B58" s="38"/>
      <c r="C58" s="317" t="s">
        <v>167</v>
      </c>
      <c r="D58" s="38"/>
      <c r="E58" s="106">
        <f t="shared" si="9"/>
        <v>2569</v>
      </c>
      <c r="F58" s="107">
        <f t="shared" si="10"/>
        <v>3003509</v>
      </c>
      <c r="G58" s="208">
        <v>195</v>
      </c>
      <c r="H58" s="209">
        <v>309750</v>
      </c>
      <c r="I58" s="210">
        <v>164</v>
      </c>
      <c r="J58" s="209">
        <v>20636</v>
      </c>
      <c r="K58" s="210">
        <v>13</v>
      </c>
      <c r="L58" s="209">
        <v>6555</v>
      </c>
      <c r="M58" s="210">
        <v>976</v>
      </c>
      <c r="N58" s="209">
        <v>1125335</v>
      </c>
      <c r="O58" s="210">
        <v>1142</v>
      </c>
      <c r="P58" s="209">
        <v>1539644</v>
      </c>
      <c r="Q58" s="209">
        <v>79</v>
      </c>
      <c r="R58" s="211">
        <v>1589</v>
      </c>
    </row>
    <row r="59" spans="1:18" ht="10.5" customHeight="1">
      <c r="A59" s="37"/>
      <c r="B59" s="38"/>
      <c r="C59" s="317"/>
      <c r="D59" s="38"/>
      <c r="E59" s="108">
        <f t="shared" si="9"/>
        <v>20984</v>
      </c>
      <c r="F59" s="109">
        <f t="shared" si="10"/>
        <v>76656384</v>
      </c>
      <c r="G59" s="212">
        <f>74+3331</f>
        <v>3405</v>
      </c>
      <c r="H59" s="213">
        <f>47330+15745343-H58</f>
        <v>15482923</v>
      </c>
      <c r="I59" s="213">
        <f>160+882</f>
        <v>1042</v>
      </c>
      <c r="J59" s="213">
        <f>64142+481932-J58</f>
        <v>525438</v>
      </c>
      <c r="K59" s="213">
        <f>14+1155</f>
        <v>1169</v>
      </c>
      <c r="L59" s="213">
        <f>10195+34525035-L58</f>
        <v>34528675</v>
      </c>
      <c r="M59" s="213">
        <f>953+6236</f>
        <v>7189</v>
      </c>
      <c r="N59" s="213">
        <f>612480+11271295-N58</f>
        <v>10758440</v>
      </c>
      <c r="O59" s="213">
        <f>714+6998</f>
        <v>7712</v>
      </c>
      <c r="P59" s="213">
        <f>455436+15987581-P58</f>
        <v>14903373</v>
      </c>
      <c r="Q59" s="213">
        <f>36+431</f>
        <v>467</v>
      </c>
      <c r="R59" s="214">
        <f>8868+450256-R58</f>
        <v>457535</v>
      </c>
    </row>
    <row r="60" spans="1:18" ht="10.5" customHeight="1">
      <c r="A60" s="37"/>
      <c r="B60" s="38"/>
      <c r="C60" s="317" t="s">
        <v>168</v>
      </c>
      <c r="D60" s="38"/>
      <c r="E60" s="106">
        <f t="shared" si="9"/>
        <v>0</v>
      </c>
      <c r="F60" s="107">
        <f t="shared" si="10"/>
        <v>0</v>
      </c>
      <c r="G60" s="208">
        <v>0</v>
      </c>
      <c r="H60" s="209">
        <v>0</v>
      </c>
      <c r="I60" s="210">
        <v>0</v>
      </c>
      <c r="J60" s="209">
        <v>0</v>
      </c>
      <c r="K60" s="210">
        <v>0</v>
      </c>
      <c r="L60" s="209">
        <v>0</v>
      </c>
      <c r="M60" s="210">
        <v>0</v>
      </c>
      <c r="N60" s="209">
        <v>0</v>
      </c>
      <c r="O60" s="210">
        <v>0</v>
      </c>
      <c r="P60" s="209">
        <v>0</v>
      </c>
      <c r="Q60" s="209">
        <v>0</v>
      </c>
      <c r="R60" s="211">
        <v>0</v>
      </c>
    </row>
    <row r="61" spans="1:18" ht="10.5" customHeight="1">
      <c r="A61" s="37"/>
      <c r="B61" s="38"/>
      <c r="C61" s="317"/>
      <c r="D61" s="38"/>
      <c r="E61" s="108">
        <f t="shared" si="9"/>
        <v>293</v>
      </c>
      <c r="F61" s="109">
        <f t="shared" si="10"/>
        <v>10136872</v>
      </c>
      <c r="G61" s="212">
        <v>155</v>
      </c>
      <c r="H61" s="213">
        <v>10007772</v>
      </c>
      <c r="I61" s="213">
        <v>0</v>
      </c>
      <c r="J61" s="213">
        <v>0</v>
      </c>
      <c r="K61" s="213">
        <v>0</v>
      </c>
      <c r="L61" s="213">
        <v>0</v>
      </c>
      <c r="M61" s="213">
        <v>28</v>
      </c>
      <c r="N61" s="213">
        <v>24700</v>
      </c>
      <c r="O61" s="213">
        <v>110</v>
      </c>
      <c r="P61" s="213">
        <v>104400</v>
      </c>
      <c r="Q61" s="213">
        <v>0</v>
      </c>
      <c r="R61" s="214">
        <v>0</v>
      </c>
    </row>
    <row r="62" spans="1:18" ht="10.5" customHeight="1">
      <c r="A62" s="37"/>
      <c r="B62" s="38"/>
      <c r="C62" s="317" t="s">
        <v>169</v>
      </c>
      <c r="D62" s="38"/>
      <c r="E62" s="106">
        <f t="shared" si="9"/>
        <v>8</v>
      </c>
      <c r="F62" s="107">
        <f t="shared" si="10"/>
        <v>22.309</v>
      </c>
      <c r="G62" s="208">
        <v>4</v>
      </c>
      <c r="H62" s="209">
        <v>7.441</v>
      </c>
      <c r="I62" s="210">
        <v>0</v>
      </c>
      <c r="J62" s="209">
        <v>0</v>
      </c>
      <c r="K62" s="210">
        <v>0</v>
      </c>
      <c r="L62" s="209">
        <v>0</v>
      </c>
      <c r="M62" s="210">
        <v>0</v>
      </c>
      <c r="N62" s="209">
        <v>0</v>
      </c>
      <c r="O62" s="210">
        <v>4</v>
      </c>
      <c r="P62" s="209">
        <v>14.868</v>
      </c>
      <c r="Q62" s="209">
        <v>0</v>
      </c>
      <c r="R62" s="211">
        <v>0</v>
      </c>
    </row>
    <row r="63" spans="1:18" ht="10.5" customHeight="1">
      <c r="A63" s="37"/>
      <c r="B63" s="38"/>
      <c r="C63" s="317"/>
      <c r="D63" s="38"/>
      <c r="E63" s="108">
        <f t="shared" si="9"/>
        <v>221</v>
      </c>
      <c r="F63" s="109">
        <f t="shared" si="10"/>
        <v>488.06600000000003</v>
      </c>
      <c r="G63" s="212">
        <v>14</v>
      </c>
      <c r="H63" s="213">
        <v>6.014</v>
      </c>
      <c r="I63" s="213">
        <v>0</v>
      </c>
      <c r="J63" s="213">
        <v>0</v>
      </c>
      <c r="K63" s="213">
        <v>0</v>
      </c>
      <c r="L63" s="213">
        <v>0</v>
      </c>
      <c r="M63" s="213">
        <v>5</v>
      </c>
      <c r="N63" s="213">
        <v>20.788</v>
      </c>
      <c r="O63" s="213">
        <v>10</v>
      </c>
      <c r="P63" s="213">
        <v>8.8</v>
      </c>
      <c r="Q63" s="213">
        <v>192</v>
      </c>
      <c r="R63" s="214">
        <v>452.464</v>
      </c>
    </row>
    <row r="64" spans="1:18" ht="10.5" customHeight="1">
      <c r="A64" s="37"/>
      <c r="B64" s="38"/>
      <c r="C64" s="317" t="s">
        <v>170</v>
      </c>
      <c r="D64" s="38"/>
      <c r="E64" s="106">
        <f t="shared" si="9"/>
        <v>4326</v>
      </c>
      <c r="F64" s="107">
        <f t="shared" si="10"/>
        <v>312661</v>
      </c>
      <c r="G64" s="208">
        <v>439</v>
      </c>
      <c r="H64" s="209">
        <v>5976</v>
      </c>
      <c r="I64" s="210">
        <v>968</v>
      </c>
      <c r="J64" s="209">
        <v>4576</v>
      </c>
      <c r="K64" s="210">
        <v>7</v>
      </c>
      <c r="L64" s="209">
        <v>21</v>
      </c>
      <c r="M64" s="210">
        <v>1288</v>
      </c>
      <c r="N64" s="209">
        <v>170419</v>
      </c>
      <c r="O64" s="210">
        <v>1225</v>
      </c>
      <c r="P64" s="209">
        <v>127797</v>
      </c>
      <c r="Q64" s="209">
        <v>399</v>
      </c>
      <c r="R64" s="211">
        <v>3872</v>
      </c>
    </row>
    <row r="65" spans="1:18" ht="10.5" customHeight="1">
      <c r="A65" s="37"/>
      <c r="B65" s="38"/>
      <c r="C65" s="317"/>
      <c r="D65" s="38"/>
      <c r="E65" s="108">
        <f t="shared" si="9"/>
        <v>1794</v>
      </c>
      <c r="F65" s="109">
        <f t="shared" si="10"/>
        <v>2184118</v>
      </c>
      <c r="G65" s="212">
        <v>348</v>
      </c>
      <c r="H65" s="213">
        <v>1284097</v>
      </c>
      <c r="I65" s="213">
        <v>379</v>
      </c>
      <c r="J65" s="213">
        <v>65620</v>
      </c>
      <c r="K65" s="213">
        <v>0</v>
      </c>
      <c r="L65" s="213">
        <v>0</v>
      </c>
      <c r="M65" s="213">
        <v>548</v>
      </c>
      <c r="N65" s="213">
        <v>623058</v>
      </c>
      <c r="O65" s="213">
        <v>295</v>
      </c>
      <c r="P65" s="213">
        <v>184251</v>
      </c>
      <c r="Q65" s="213">
        <v>224</v>
      </c>
      <c r="R65" s="214">
        <v>27092</v>
      </c>
    </row>
    <row r="66" spans="1:18" ht="10.5" customHeight="1">
      <c r="A66" s="37"/>
      <c r="B66" s="38"/>
      <c r="C66" s="317" t="s">
        <v>171</v>
      </c>
      <c r="D66" s="38"/>
      <c r="E66" s="106">
        <f t="shared" si="9"/>
        <v>143</v>
      </c>
      <c r="F66" s="107">
        <f t="shared" si="10"/>
        <v>158963</v>
      </c>
      <c r="G66" s="208">
        <v>0</v>
      </c>
      <c r="H66" s="209">
        <v>0</v>
      </c>
      <c r="I66" s="210">
        <v>0</v>
      </c>
      <c r="J66" s="209">
        <v>0</v>
      </c>
      <c r="K66" s="210">
        <v>0</v>
      </c>
      <c r="L66" s="209">
        <v>0</v>
      </c>
      <c r="M66" s="210">
        <v>54</v>
      </c>
      <c r="N66" s="209">
        <v>48973</v>
      </c>
      <c r="O66" s="210">
        <v>89</v>
      </c>
      <c r="P66" s="209">
        <v>109990</v>
      </c>
      <c r="Q66" s="209">
        <v>0</v>
      </c>
      <c r="R66" s="211">
        <v>0</v>
      </c>
    </row>
    <row r="67" spans="1:18" ht="10.5" customHeight="1" thickBot="1">
      <c r="A67" s="35"/>
      <c r="B67" s="63"/>
      <c r="C67" s="319"/>
      <c r="D67" s="63"/>
      <c r="E67" s="119">
        <f t="shared" si="9"/>
        <v>391</v>
      </c>
      <c r="F67" s="120">
        <f t="shared" si="10"/>
        <v>421396</v>
      </c>
      <c r="G67" s="238">
        <v>17</v>
      </c>
      <c r="H67" s="239">
        <v>6300</v>
      </c>
      <c r="I67" s="239">
        <v>107</v>
      </c>
      <c r="J67" s="239">
        <v>68135</v>
      </c>
      <c r="K67" s="239">
        <v>0</v>
      </c>
      <c r="L67" s="239">
        <v>0</v>
      </c>
      <c r="M67" s="239">
        <v>145</v>
      </c>
      <c r="N67" s="239">
        <v>216702</v>
      </c>
      <c r="O67" s="239">
        <v>98</v>
      </c>
      <c r="P67" s="239">
        <v>121493</v>
      </c>
      <c r="Q67" s="239">
        <v>24</v>
      </c>
      <c r="R67" s="240">
        <v>8766</v>
      </c>
    </row>
    <row r="68" spans="3:18" ht="10.5" customHeight="1">
      <c r="C68" s="33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3:18" ht="10.5" customHeight="1">
      <c r="C69" s="33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3:18" ht="10.5" customHeight="1">
      <c r="C70" s="333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3:18" ht="10.5" customHeight="1">
      <c r="C71" s="333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3:18" ht="10.5" customHeight="1">
      <c r="C72" s="33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3:18" ht="10.5" customHeight="1">
      <c r="C73" s="333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ht="10.5" customHeight="1"/>
    <row r="75" s="25" customFormat="1" ht="10.5" customHeight="1" thickBot="1"/>
    <row r="76" spans="1:18" ht="20.25" customHeight="1">
      <c r="A76" s="329" t="s">
        <v>279</v>
      </c>
      <c r="B76" s="330"/>
      <c r="C76" s="330"/>
      <c r="D76" s="330"/>
      <c r="E76" s="336" t="s">
        <v>136</v>
      </c>
      <c r="F76" s="335"/>
      <c r="G76" s="323" t="s">
        <v>137</v>
      </c>
      <c r="H76" s="324"/>
      <c r="I76" s="324" t="s">
        <v>138</v>
      </c>
      <c r="J76" s="324"/>
      <c r="K76" s="325" t="s">
        <v>235</v>
      </c>
      <c r="L76" s="326"/>
      <c r="M76" s="325" t="s">
        <v>234</v>
      </c>
      <c r="N76" s="326"/>
      <c r="O76" s="334" t="s">
        <v>236</v>
      </c>
      <c r="P76" s="324"/>
      <c r="Q76" s="324" t="s">
        <v>139</v>
      </c>
      <c r="R76" s="335"/>
    </row>
    <row r="77" spans="1:18" ht="10.5" customHeight="1" thickBot="1">
      <c r="A77" s="331"/>
      <c r="B77" s="332"/>
      <c r="C77" s="332"/>
      <c r="D77" s="332"/>
      <c r="E77" s="29" t="s">
        <v>140</v>
      </c>
      <c r="F77" s="30" t="s">
        <v>141</v>
      </c>
      <c r="G77" s="31" t="s">
        <v>140</v>
      </c>
      <c r="H77" s="32" t="s">
        <v>141</v>
      </c>
      <c r="I77" s="32" t="s">
        <v>140</v>
      </c>
      <c r="J77" s="32" t="s">
        <v>141</v>
      </c>
      <c r="K77" s="32" t="s">
        <v>140</v>
      </c>
      <c r="L77" s="32" t="s">
        <v>141</v>
      </c>
      <c r="M77" s="32" t="s">
        <v>140</v>
      </c>
      <c r="N77" s="32" t="s">
        <v>141</v>
      </c>
      <c r="O77" s="32" t="s">
        <v>140</v>
      </c>
      <c r="P77" s="32" t="s">
        <v>141</v>
      </c>
      <c r="Q77" s="32" t="s">
        <v>140</v>
      </c>
      <c r="R77" s="30" t="s">
        <v>141</v>
      </c>
    </row>
    <row r="78" spans="1:18" s="44" customFormat="1" ht="10.5" customHeight="1">
      <c r="A78" s="62"/>
      <c r="B78" s="327" t="s">
        <v>172</v>
      </c>
      <c r="C78" s="327"/>
      <c r="D78" s="58"/>
      <c r="E78" s="121">
        <f>SUM(E80+E82+E84+E86)</f>
        <v>28222</v>
      </c>
      <c r="F78" s="95">
        <f>SUM(F80+F82+F84+F86)</f>
        <v>8299757.96</v>
      </c>
      <c r="G78" s="241">
        <f aca="true" t="shared" si="11" ref="G78:R78">SUM(G80+G82+G84+G86)</f>
        <v>1966</v>
      </c>
      <c r="H78" s="242">
        <f t="shared" si="11"/>
        <v>983636</v>
      </c>
      <c r="I78" s="203">
        <f t="shared" si="11"/>
        <v>6096</v>
      </c>
      <c r="J78" s="242">
        <f t="shared" si="11"/>
        <v>31856.16</v>
      </c>
      <c r="K78" s="242">
        <f t="shared" si="11"/>
        <v>2522</v>
      </c>
      <c r="L78" s="242">
        <f t="shared" si="11"/>
        <v>5909090</v>
      </c>
      <c r="M78" s="203">
        <f t="shared" si="11"/>
        <v>6037</v>
      </c>
      <c r="N78" s="242">
        <f t="shared" si="11"/>
        <v>683276</v>
      </c>
      <c r="O78" s="242">
        <f t="shared" si="11"/>
        <v>7241</v>
      </c>
      <c r="P78" s="242">
        <f t="shared" si="11"/>
        <v>650319</v>
      </c>
      <c r="Q78" s="203">
        <f t="shared" si="11"/>
        <v>4360</v>
      </c>
      <c r="R78" s="204">
        <f t="shared" si="11"/>
        <v>41580.8</v>
      </c>
    </row>
    <row r="79" spans="1:18" s="44" customFormat="1" ht="10.5" customHeight="1">
      <c r="A79" s="62"/>
      <c r="B79" s="328"/>
      <c r="C79" s="328"/>
      <c r="D79" s="58"/>
      <c r="E79" s="105">
        <f>SUM(E81+E83+E85+E87)</f>
        <v>21787</v>
      </c>
      <c r="F79" s="116">
        <f>SUM(F81+F83+F85+F87)</f>
        <v>43826574.2567</v>
      </c>
      <c r="G79" s="243">
        <f aca="true" t="shared" si="12" ref="G79:R79">SUM(G81+G83+G85+G87)</f>
        <v>3613</v>
      </c>
      <c r="H79" s="244">
        <f t="shared" si="12"/>
        <v>16782127.864</v>
      </c>
      <c r="I79" s="206">
        <f t="shared" si="12"/>
        <v>3228</v>
      </c>
      <c r="J79" s="244">
        <f t="shared" si="12"/>
        <v>1106041.0207</v>
      </c>
      <c r="K79" s="244">
        <f t="shared" si="12"/>
        <v>1355</v>
      </c>
      <c r="L79" s="244">
        <f t="shared" si="12"/>
        <v>12181256.32</v>
      </c>
      <c r="M79" s="206">
        <f t="shared" si="12"/>
        <v>6111</v>
      </c>
      <c r="N79" s="244">
        <f t="shared" si="12"/>
        <v>7377032.946</v>
      </c>
      <c r="O79" s="244">
        <f t="shared" si="12"/>
        <v>5492</v>
      </c>
      <c r="P79" s="244">
        <f t="shared" si="12"/>
        <v>5700051.3780000005</v>
      </c>
      <c r="Q79" s="206">
        <f t="shared" si="12"/>
        <v>1988</v>
      </c>
      <c r="R79" s="207">
        <f t="shared" si="12"/>
        <v>680064.728</v>
      </c>
    </row>
    <row r="80" spans="1:18" ht="10.5" customHeight="1">
      <c r="A80" s="37"/>
      <c r="B80" s="38"/>
      <c r="C80" s="317" t="s">
        <v>173</v>
      </c>
      <c r="D80" s="38"/>
      <c r="E80" s="106">
        <f aca="true" t="shared" si="13" ref="E80:F85">SUM(G80+I80+K80+M80+O80+Q80)</f>
        <v>25865</v>
      </c>
      <c r="F80" s="122">
        <f t="shared" si="13"/>
        <v>1434106</v>
      </c>
      <c r="G80" s="245">
        <v>1330</v>
      </c>
      <c r="H80" s="209">
        <v>466562</v>
      </c>
      <c r="I80" s="210">
        <v>5876</v>
      </c>
      <c r="J80" s="209">
        <v>30105</v>
      </c>
      <c r="K80" s="210">
        <v>2211</v>
      </c>
      <c r="L80" s="209">
        <v>185099</v>
      </c>
      <c r="M80" s="210">
        <v>5598</v>
      </c>
      <c r="N80" s="209">
        <v>317112</v>
      </c>
      <c r="O80" s="210">
        <v>6644</v>
      </c>
      <c r="P80" s="209">
        <v>395564</v>
      </c>
      <c r="Q80" s="210">
        <v>4206</v>
      </c>
      <c r="R80" s="211">
        <v>39664</v>
      </c>
    </row>
    <row r="81" spans="1:18" ht="10.5" customHeight="1">
      <c r="A81" s="37"/>
      <c r="B81" s="38"/>
      <c r="C81" s="317"/>
      <c r="D81" s="38"/>
      <c r="E81" s="123">
        <f t="shared" si="13"/>
        <v>11741</v>
      </c>
      <c r="F81" s="124">
        <f t="shared" si="13"/>
        <v>16445520</v>
      </c>
      <c r="G81" s="246">
        <v>880</v>
      </c>
      <c r="H81" s="216">
        <v>8451427</v>
      </c>
      <c r="I81" s="213">
        <v>2525</v>
      </c>
      <c r="J81" s="216">
        <v>859794</v>
      </c>
      <c r="K81" s="213">
        <v>856</v>
      </c>
      <c r="L81" s="216">
        <v>1798146</v>
      </c>
      <c r="M81" s="213">
        <v>3123</v>
      </c>
      <c r="N81" s="216">
        <v>2664110</v>
      </c>
      <c r="O81" s="213">
        <v>2637</v>
      </c>
      <c r="P81" s="216">
        <v>2201880</v>
      </c>
      <c r="Q81" s="213">
        <v>1720</v>
      </c>
      <c r="R81" s="214">
        <v>470163</v>
      </c>
    </row>
    <row r="82" spans="1:18" ht="10.5" customHeight="1">
      <c r="A82" s="37"/>
      <c r="B82" s="38"/>
      <c r="C82" s="317" t="s">
        <v>174</v>
      </c>
      <c r="D82" s="38"/>
      <c r="E82" s="106">
        <f t="shared" si="13"/>
        <v>14</v>
      </c>
      <c r="F82" s="122">
        <f t="shared" si="13"/>
        <v>141834</v>
      </c>
      <c r="G82" s="245">
        <v>14</v>
      </c>
      <c r="H82" s="209">
        <v>141834</v>
      </c>
      <c r="I82" s="210">
        <v>0</v>
      </c>
      <c r="J82" s="209">
        <v>0</v>
      </c>
      <c r="K82" s="210">
        <v>0</v>
      </c>
      <c r="L82" s="209">
        <v>0</v>
      </c>
      <c r="M82" s="210">
        <v>0</v>
      </c>
      <c r="N82" s="209">
        <v>0</v>
      </c>
      <c r="O82" s="210">
        <v>0</v>
      </c>
      <c r="P82" s="209">
        <v>0</v>
      </c>
      <c r="Q82" s="210">
        <v>0</v>
      </c>
      <c r="R82" s="211">
        <v>0</v>
      </c>
    </row>
    <row r="83" spans="1:18" ht="10.5" customHeight="1">
      <c r="A83" s="37"/>
      <c r="B83" s="38"/>
      <c r="C83" s="317"/>
      <c r="D83" s="38"/>
      <c r="E83" s="123">
        <f t="shared" si="13"/>
        <v>272</v>
      </c>
      <c r="F83" s="124">
        <f t="shared" si="13"/>
        <v>543821</v>
      </c>
      <c r="G83" s="246">
        <v>175</v>
      </c>
      <c r="H83" s="216">
        <v>465965</v>
      </c>
      <c r="I83" s="213">
        <v>0</v>
      </c>
      <c r="J83" s="216">
        <v>0</v>
      </c>
      <c r="K83" s="213">
        <v>90</v>
      </c>
      <c r="L83" s="216">
        <v>74965</v>
      </c>
      <c r="M83" s="213">
        <v>0</v>
      </c>
      <c r="N83" s="216">
        <v>0</v>
      </c>
      <c r="O83" s="213">
        <v>5</v>
      </c>
      <c r="P83" s="216">
        <v>2890</v>
      </c>
      <c r="Q83" s="213">
        <v>2</v>
      </c>
      <c r="R83" s="214">
        <v>1</v>
      </c>
    </row>
    <row r="84" spans="1:18" ht="10.5" customHeight="1">
      <c r="A84" s="37"/>
      <c r="B84" s="38"/>
      <c r="C84" s="317" t="s">
        <v>175</v>
      </c>
      <c r="D84" s="38"/>
      <c r="E84" s="106">
        <f t="shared" si="13"/>
        <v>48</v>
      </c>
      <c r="F84" s="122">
        <f t="shared" si="13"/>
        <v>11573</v>
      </c>
      <c r="G84" s="245">
        <v>16</v>
      </c>
      <c r="H84" s="209">
        <v>5290</v>
      </c>
      <c r="I84" s="210">
        <v>0</v>
      </c>
      <c r="J84" s="209">
        <v>0</v>
      </c>
      <c r="K84" s="210">
        <v>0</v>
      </c>
      <c r="L84" s="209">
        <v>0</v>
      </c>
      <c r="M84" s="210">
        <v>2</v>
      </c>
      <c r="N84" s="209">
        <v>150</v>
      </c>
      <c r="O84" s="210">
        <v>30</v>
      </c>
      <c r="P84" s="209">
        <v>6133</v>
      </c>
      <c r="Q84" s="210">
        <v>0</v>
      </c>
      <c r="R84" s="211">
        <v>0</v>
      </c>
    </row>
    <row r="85" spans="1:18" ht="10.5" customHeight="1">
      <c r="A85" s="37"/>
      <c r="B85" s="38"/>
      <c r="C85" s="317"/>
      <c r="D85" s="38"/>
      <c r="E85" s="123">
        <f t="shared" si="13"/>
        <v>619</v>
      </c>
      <c r="F85" s="124">
        <f t="shared" si="13"/>
        <v>265114</v>
      </c>
      <c r="G85" s="246">
        <v>155</v>
      </c>
      <c r="H85" s="216">
        <v>97570</v>
      </c>
      <c r="I85" s="213">
        <v>10</v>
      </c>
      <c r="J85" s="216">
        <v>574</v>
      </c>
      <c r="K85" s="213">
        <v>1</v>
      </c>
      <c r="L85" s="216">
        <v>20</v>
      </c>
      <c r="M85" s="213">
        <v>228</v>
      </c>
      <c r="N85" s="216">
        <v>100148</v>
      </c>
      <c r="O85" s="213">
        <v>225</v>
      </c>
      <c r="P85" s="216">
        <v>66802</v>
      </c>
      <c r="Q85" s="213">
        <v>0</v>
      </c>
      <c r="R85" s="214">
        <v>0</v>
      </c>
    </row>
    <row r="86" spans="1:18" ht="10.5" customHeight="1">
      <c r="A86" s="37"/>
      <c r="B86" s="38"/>
      <c r="C86" s="317" t="s">
        <v>176</v>
      </c>
      <c r="D86" s="38"/>
      <c r="E86" s="106">
        <f>SUM(G86+I86+K86+M86+O86+Q86)</f>
        <v>2295</v>
      </c>
      <c r="F86" s="122">
        <f>SUM(H86+J86+L86+N86+P86+R86)</f>
        <v>6712244.96</v>
      </c>
      <c r="G86" s="245">
        <v>606</v>
      </c>
      <c r="H86" s="209">
        <v>369950</v>
      </c>
      <c r="I86" s="210">
        <v>220</v>
      </c>
      <c r="J86" s="209">
        <v>1751.16</v>
      </c>
      <c r="K86" s="210">
        <v>311</v>
      </c>
      <c r="L86" s="209">
        <v>5723991</v>
      </c>
      <c r="M86" s="210">
        <v>437</v>
      </c>
      <c r="N86" s="209">
        <v>366014</v>
      </c>
      <c r="O86" s="210">
        <v>567</v>
      </c>
      <c r="P86" s="209">
        <v>248622</v>
      </c>
      <c r="Q86" s="210">
        <v>154</v>
      </c>
      <c r="R86" s="211">
        <v>1916.8</v>
      </c>
    </row>
    <row r="87" spans="1:18" ht="10.5" customHeight="1">
      <c r="A87" s="60"/>
      <c r="B87" s="61"/>
      <c r="C87" s="318"/>
      <c r="D87" s="61"/>
      <c r="E87" s="125">
        <f>SUM(G87+I87+K87+M87+O87+Q87)</f>
        <v>9155</v>
      </c>
      <c r="F87" s="126">
        <f>SUM(H87+J87+L87+N87+P87+R87)</f>
        <v>26572119.2567</v>
      </c>
      <c r="G87" s="247">
        <v>2403</v>
      </c>
      <c r="H87" s="248">
        <v>7767165.864</v>
      </c>
      <c r="I87" s="218">
        <v>693</v>
      </c>
      <c r="J87" s="248">
        <v>245673.0207</v>
      </c>
      <c r="K87" s="218">
        <v>408</v>
      </c>
      <c r="L87" s="248">
        <v>10308125.32</v>
      </c>
      <c r="M87" s="218">
        <v>2760</v>
      </c>
      <c r="N87" s="248">
        <v>4612774.946</v>
      </c>
      <c r="O87" s="218">
        <v>2625</v>
      </c>
      <c r="P87" s="248">
        <v>3428479.378</v>
      </c>
      <c r="Q87" s="218">
        <v>266</v>
      </c>
      <c r="R87" s="219">
        <v>209900.728</v>
      </c>
    </row>
    <row r="88" spans="1:18" s="44" customFormat="1" ht="10.5" customHeight="1">
      <c r="A88" s="62"/>
      <c r="B88" s="320" t="s">
        <v>177</v>
      </c>
      <c r="C88" s="321"/>
      <c r="D88" s="58"/>
      <c r="E88" s="104">
        <f>SUM(E90+E92+E94+E96+E98+E100+E102+E104+E106+E108+E110+E112)</f>
        <v>48915</v>
      </c>
      <c r="F88" s="118">
        <f>SUM(F90+F92+F94+F96+F98+F100+F102+F104+F106+F108+F110+F112)</f>
        <v>1431343.8247239997</v>
      </c>
      <c r="G88" s="249">
        <f aca="true" t="shared" si="14" ref="G88:R89">SUM(G90+G92+G94+G96+G98+G100+G102+G104+G106+G108+G110+G112)</f>
        <v>3527</v>
      </c>
      <c r="H88" s="235">
        <f t="shared" si="14"/>
        <v>113695.62693299999</v>
      </c>
      <c r="I88" s="236">
        <f t="shared" si="14"/>
        <v>9798</v>
      </c>
      <c r="J88" s="235">
        <f t="shared" si="14"/>
        <v>68907.99551000001</v>
      </c>
      <c r="K88" s="235">
        <f t="shared" si="14"/>
        <v>3189</v>
      </c>
      <c r="L88" s="235">
        <f t="shared" si="14"/>
        <v>113785.000861</v>
      </c>
      <c r="M88" s="236">
        <f t="shared" si="14"/>
        <v>9933</v>
      </c>
      <c r="N88" s="235">
        <f t="shared" si="14"/>
        <v>579379.58176</v>
      </c>
      <c r="O88" s="235">
        <f t="shared" si="14"/>
        <v>12925</v>
      </c>
      <c r="P88" s="235">
        <f t="shared" si="14"/>
        <v>485310.48851000005</v>
      </c>
      <c r="Q88" s="236">
        <f t="shared" si="14"/>
        <v>9543</v>
      </c>
      <c r="R88" s="237">
        <f t="shared" si="14"/>
        <v>70265.13114999999</v>
      </c>
    </row>
    <row r="89" spans="1:18" s="44" customFormat="1" ht="10.5" customHeight="1">
      <c r="A89" s="62"/>
      <c r="B89" s="322"/>
      <c r="C89" s="322"/>
      <c r="D89" s="58"/>
      <c r="E89" s="105">
        <f>SUM(E91+E93+E95+E97+E99+E101+E103+E105+E107+E109+E111+E113)</f>
        <v>29102</v>
      </c>
      <c r="F89" s="116">
        <f>SUM(F91+F93+F95+F97+F99+F101+F103+F105+F107+F109+F111+F113)</f>
        <v>60564240.188197</v>
      </c>
      <c r="G89" s="243">
        <f t="shared" si="14"/>
        <v>4156</v>
      </c>
      <c r="H89" s="244">
        <f t="shared" si="14"/>
        <v>18985448.459306996</v>
      </c>
      <c r="I89" s="206">
        <f t="shared" si="14"/>
        <v>6435</v>
      </c>
      <c r="J89" s="244">
        <f t="shared" si="14"/>
        <v>2565149.4288</v>
      </c>
      <c r="K89" s="244">
        <f t="shared" si="14"/>
        <v>2830</v>
      </c>
      <c r="L89" s="244">
        <f t="shared" si="14"/>
        <v>18588225.5696</v>
      </c>
      <c r="M89" s="206">
        <f t="shared" si="14"/>
        <v>8062</v>
      </c>
      <c r="N89" s="244">
        <f t="shared" si="14"/>
        <v>9195439.79</v>
      </c>
      <c r="O89" s="244">
        <f t="shared" si="14"/>
        <v>5155</v>
      </c>
      <c r="P89" s="244">
        <f t="shared" si="14"/>
        <v>10693637.3362</v>
      </c>
      <c r="Q89" s="206">
        <f t="shared" si="14"/>
        <v>2464</v>
      </c>
      <c r="R89" s="207">
        <f t="shared" si="14"/>
        <v>536339.6042899999</v>
      </c>
    </row>
    <row r="90" spans="1:18" ht="10.5" customHeight="1">
      <c r="A90" s="37"/>
      <c r="B90" s="38"/>
      <c r="C90" s="317" t="s">
        <v>272</v>
      </c>
      <c r="D90" s="38"/>
      <c r="E90" s="106">
        <f aca="true" t="shared" si="15" ref="E90:F113">SUM(G90+I90+K90+M90+O90+Q90)</f>
        <v>1036</v>
      </c>
      <c r="F90" s="122">
        <f t="shared" si="15"/>
        <v>380980</v>
      </c>
      <c r="G90" s="245">
        <v>77</v>
      </c>
      <c r="H90" s="209">
        <v>13012</v>
      </c>
      <c r="I90" s="210">
        <v>1</v>
      </c>
      <c r="J90" s="209">
        <v>450</v>
      </c>
      <c r="K90" s="210">
        <v>95</v>
      </c>
      <c r="L90" s="209">
        <v>66548</v>
      </c>
      <c r="M90" s="210">
        <v>322</v>
      </c>
      <c r="N90" s="209">
        <v>139354</v>
      </c>
      <c r="O90" s="210">
        <v>541</v>
      </c>
      <c r="P90" s="209">
        <v>161616</v>
      </c>
      <c r="Q90" s="210">
        <v>0</v>
      </c>
      <c r="R90" s="211">
        <v>0</v>
      </c>
    </row>
    <row r="91" spans="1:18" ht="10.5" customHeight="1">
      <c r="A91" s="37"/>
      <c r="B91" s="38"/>
      <c r="C91" s="317"/>
      <c r="D91" s="38"/>
      <c r="E91" s="123">
        <f t="shared" si="15"/>
        <v>7503</v>
      </c>
      <c r="F91" s="124">
        <f t="shared" si="15"/>
        <v>33937941</v>
      </c>
      <c r="G91" s="246">
        <v>1822</v>
      </c>
      <c r="H91" s="216">
        <v>10410830</v>
      </c>
      <c r="I91" s="213">
        <v>714</v>
      </c>
      <c r="J91" s="216">
        <v>446695</v>
      </c>
      <c r="K91" s="213">
        <v>778</v>
      </c>
      <c r="L91" s="216">
        <v>11043419</v>
      </c>
      <c r="M91" s="213">
        <v>2471</v>
      </c>
      <c r="N91" s="216">
        <v>3934748</v>
      </c>
      <c r="O91" s="213">
        <v>1523</v>
      </c>
      <c r="P91" s="216">
        <v>7880444</v>
      </c>
      <c r="Q91" s="213">
        <v>195</v>
      </c>
      <c r="R91" s="214">
        <v>221805</v>
      </c>
    </row>
    <row r="92" spans="1:18" ht="10.5" customHeight="1">
      <c r="A92" s="37"/>
      <c r="B92" s="38"/>
      <c r="C92" s="317" t="s">
        <v>271</v>
      </c>
      <c r="D92" s="38"/>
      <c r="E92" s="106">
        <f t="shared" si="15"/>
        <v>21493</v>
      </c>
      <c r="F92" s="122">
        <f t="shared" si="15"/>
        <v>112632.494724</v>
      </c>
      <c r="G92" s="245">
        <v>740</v>
      </c>
      <c r="H92" s="209">
        <v>4039.566933</v>
      </c>
      <c r="I92" s="210">
        <v>5868</v>
      </c>
      <c r="J92" s="209">
        <v>21464.05551</v>
      </c>
      <c r="K92" s="210">
        <v>586</v>
      </c>
      <c r="L92" s="209">
        <v>6502.800861</v>
      </c>
      <c r="M92" s="210">
        <v>4792</v>
      </c>
      <c r="N92" s="209">
        <v>13696.34176</v>
      </c>
      <c r="O92" s="210">
        <v>5565</v>
      </c>
      <c r="P92" s="209">
        <v>38713.95851</v>
      </c>
      <c r="Q92" s="210">
        <v>3942</v>
      </c>
      <c r="R92" s="211">
        <v>28215.77115</v>
      </c>
    </row>
    <row r="93" spans="1:18" ht="10.5" customHeight="1">
      <c r="A93" s="37"/>
      <c r="B93" s="38"/>
      <c r="C93" s="317"/>
      <c r="D93" s="38"/>
      <c r="E93" s="123">
        <f t="shared" si="15"/>
        <v>4750</v>
      </c>
      <c r="F93" s="124">
        <f t="shared" si="15"/>
        <v>995202.6901969999</v>
      </c>
      <c r="G93" s="246">
        <v>100</v>
      </c>
      <c r="H93" s="216">
        <v>2122.359307</v>
      </c>
      <c r="I93" s="213">
        <v>1941</v>
      </c>
      <c r="J93" s="216">
        <v>525080.1288</v>
      </c>
      <c r="K93" s="213">
        <v>390</v>
      </c>
      <c r="L93" s="216">
        <v>161191.6696</v>
      </c>
      <c r="M93" s="213">
        <v>647</v>
      </c>
      <c r="N93" s="216">
        <v>130779.79</v>
      </c>
      <c r="O93" s="213">
        <v>694</v>
      </c>
      <c r="P93" s="216">
        <v>116389.9362</v>
      </c>
      <c r="Q93" s="213">
        <v>978</v>
      </c>
      <c r="R93" s="214">
        <v>59638.80629</v>
      </c>
    </row>
    <row r="94" spans="1:18" ht="10.5" customHeight="1">
      <c r="A94" s="37"/>
      <c r="B94" s="38"/>
      <c r="C94" s="337" t="s">
        <v>273</v>
      </c>
      <c r="D94" s="38"/>
      <c r="E94" s="106">
        <f t="shared" si="15"/>
        <v>3</v>
      </c>
      <c r="F94" s="122">
        <f t="shared" si="15"/>
        <v>620</v>
      </c>
      <c r="G94" s="245">
        <v>0</v>
      </c>
      <c r="H94" s="209">
        <v>0</v>
      </c>
      <c r="I94" s="210">
        <v>0</v>
      </c>
      <c r="J94" s="209">
        <v>0</v>
      </c>
      <c r="K94" s="210">
        <v>1</v>
      </c>
      <c r="L94" s="209">
        <v>380</v>
      </c>
      <c r="M94" s="210">
        <v>0</v>
      </c>
      <c r="N94" s="209">
        <v>0</v>
      </c>
      <c r="O94" s="210">
        <v>2</v>
      </c>
      <c r="P94" s="209">
        <v>240</v>
      </c>
      <c r="Q94" s="210">
        <v>0</v>
      </c>
      <c r="R94" s="211">
        <v>0</v>
      </c>
    </row>
    <row r="95" spans="1:18" ht="10.5" customHeight="1">
      <c r="A95" s="37"/>
      <c r="B95" s="38"/>
      <c r="C95" s="337"/>
      <c r="D95" s="38"/>
      <c r="E95" s="123">
        <f t="shared" si="15"/>
        <v>710</v>
      </c>
      <c r="F95" s="124">
        <f t="shared" si="15"/>
        <v>280227</v>
      </c>
      <c r="G95" s="246">
        <v>0</v>
      </c>
      <c r="H95" s="216">
        <v>0</v>
      </c>
      <c r="I95" s="213">
        <v>184</v>
      </c>
      <c r="J95" s="216">
        <v>71543</v>
      </c>
      <c r="K95" s="213">
        <v>297</v>
      </c>
      <c r="L95" s="216">
        <v>136034</v>
      </c>
      <c r="M95" s="213">
        <v>71</v>
      </c>
      <c r="N95" s="216">
        <v>23865</v>
      </c>
      <c r="O95" s="213">
        <v>94</v>
      </c>
      <c r="P95" s="216">
        <v>32128</v>
      </c>
      <c r="Q95" s="213">
        <v>64</v>
      </c>
      <c r="R95" s="214">
        <v>16657</v>
      </c>
    </row>
    <row r="96" spans="1:18" ht="10.5" customHeight="1">
      <c r="A96" s="37"/>
      <c r="B96" s="38"/>
      <c r="C96" s="317" t="s">
        <v>274</v>
      </c>
      <c r="D96" s="38"/>
      <c r="E96" s="106">
        <f t="shared" si="15"/>
        <v>25044</v>
      </c>
      <c r="F96" s="122">
        <f t="shared" si="15"/>
        <v>462081</v>
      </c>
      <c r="G96" s="245">
        <v>2559</v>
      </c>
      <c r="H96" s="209">
        <v>96353</v>
      </c>
      <c r="I96" s="210">
        <v>3880</v>
      </c>
      <c r="J96" s="209">
        <v>38689</v>
      </c>
      <c r="K96" s="210">
        <v>2465</v>
      </c>
      <c r="L96" s="209">
        <v>12093</v>
      </c>
      <c r="M96" s="210">
        <v>4444</v>
      </c>
      <c r="N96" s="209">
        <v>208910</v>
      </c>
      <c r="O96" s="210">
        <v>6163</v>
      </c>
      <c r="P96" s="209">
        <v>64147</v>
      </c>
      <c r="Q96" s="210">
        <v>5533</v>
      </c>
      <c r="R96" s="211">
        <v>41889</v>
      </c>
    </row>
    <row r="97" spans="1:18" ht="10.5" customHeight="1">
      <c r="A97" s="37"/>
      <c r="B97" s="38"/>
      <c r="C97" s="317"/>
      <c r="D97" s="38"/>
      <c r="E97" s="123">
        <f t="shared" si="15"/>
        <v>6318</v>
      </c>
      <c r="F97" s="124">
        <f t="shared" si="15"/>
        <v>2190437</v>
      </c>
      <c r="G97" s="246">
        <v>335</v>
      </c>
      <c r="H97" s="216">
        <v>146919</v>
      </c>
      <c r="I97" s="213">
        <v>1100</v>
      </c>
      <c r="J97" s="216">
        <v>112142</v>
      </c>
      <c r="K97" s="213">
        <v>242</v>
      </c>
      <c r="L97" s="216">
        <v>35946</v>
      </c>
      <c r="M97" s="213">
        <v>2048</v>
      </c>
      <c r="N97" s="216">
        <v>1507189</v>
      </c>
      <c r="O97" s="213">
        <v>1470</v>
      </c>
      <c r="P97" s="216">
        <v>284055</v>
      </c>
      <c r="Q97" s="213">
        <v>1123</v>
      </c>
      <c r="R97" s="214">
        <v>104186</v>
      </c>
    </row>
    <row r="98" spans="1:18" ht="10.5" customHeight="1">
      <c r="A98" s="37"/>
      <c r="B98" s="38"/>
      <c r="C98" s="317" t="s">
        <v>178</v>
      </c>
      <c r="D98" s="38"/>
      <c r="E98" s="106">
        <f t="shared" si="15"/>
        <v>25</v>
      </c>
      <c r="F98" s="122">
        <f t="shared" si="15"/>
        <v>13559</v>
      </c>
      <c r="G98" s="245">
        <v>0</v>
      </c>
      <c r="H98" s="209">
        <v>0</v>
      </c>
      <c r="I98" s="210">
        <v>0</v>
      </c>
      <c r="J98" s="209">
        <v>0</v>
      </c>
      <c r="K98" s="210">
        <v>0</v>
      </c>
      <c r="L98" s="209">
        <v>0</v>
      </c>
      <c r="M98" s="210">
        <v>11</v>
      </c>
      <c r="N98" s="209">
        <v>8043</v>
      </c>
      <c r="O98" s="210">
        <v>14</v>
      </c>
      <c r="P98" s="209">
        <v>5516</v>
      </c>
      <c r="Q98" s="210">
        <v>0</v>
      </c>
      <c r="R98" s="211">
        <v>0</v>
      </c>
    </row>
    <row r="99" spans="1:18" ht="10.5" customHeight="1">
      <c r="A99" s="37"/>
      <c r="B99" s="38"/>
      <c r="C99" s="317"/>
      <c r="D99" s="38"/>
      <c r="E99" s="123">
        <f t="shared" si="15"/>
        <v>76</v>
      </c>
      <c r="F99" s="124">
        <f t="shared" si="15"/>
        <v>62761</v>
      </c>
      <c r="G99" s="246">
        <v>0</v>
      </c>
      <c r="H99" s="216">
        <v>0</v>
      </c>
      <c r="I99" s="213">
        <v>0</v>
      </c>
      <c r="J99" s="216">
        <v>0</v>
      </c>
      <c r="K99" s="213">
        <v>0</v>
      </c>
      <c r="L99" s="216">
        <v>0</v>
      </c>
      <c r="M99" s="213">
        <v>47</v>
      </c>
      <c r="N99" s="216">
        <v>37225</v>
      </c>
      <c r="O99" s="213">
        <v>29</v>
      </c>
      <c r="P99" s="216">
        <v>25536</v>
      </c>
      <c r="Q99" s="213">
        <v>0</v>
      </c>
      <c r="R99" s="214">
        <v>0</v>
      </c>
    </row>
    <row r="100" spans="1:18" ht="10.5" customHeight="1">
      <c r="A100" s="37"/>
      <c r="B100" s="38"/>
      <c r="C100" s="317" t="s">
        <v>179</v>
      </c>
      <c r="D100" s="38"/>
      <c r="E100" s="106">
        <f t="shared" si="15"/>
        <v>0</v>
      </c>
      <c r="F100" s="122">
        <f t="shared" si="15"/>
        <v>0</v>
      </c>
      <c r="G100" s="245">
        <v>0</v>
      </c>
      <c r="H100" s="209">
        <v>0</v>
      </c>
      <c r="I100" s="210">
        <v>0</v>
      </c>
      <c r="J100" s="209">
        <v>0</v>
      </c>
      <c r="K100" s="210">
        <v>0</v>
      </c>
      <c r="L100" s="209">
        <v>0</v>
      </c>
      <c r="M100" s="210">
        <v>0</v>
      </c>
      <c r="N100" s="209">
        <v>0</v>
      </c>
      <c r="O100" s="210">
        <v>0</v>
      </c>
      <c r="P100" s="209">
        <v>0</v>
      </c>
      <c r="Q100" s="210">
        <v>0</v>
      </c>
      <c r="R100" s="211">
        <v>0</v>
      </c>
    </row>
    <row r="101" spans="1:18" ht="10.5" customHeight="1">
      <c r="A101" s="37"/>
      <c r="B101" s="38"/>
      <c r="C101" s="317"/>
      <c r="D101" s="38"/>
      <c r="E101" s="123">
        <f t="shared" si="15"/>
        <v>275</v>
      </c>
      <c r="F101" s="124">
        <f t="shared" si="15"/>
        <v>1103750</v>
      </c>
      <c r="G101" s="246">
        <v>0</v>
      </c>
      <c r="H101" s="216">
        <v>0</v>
      </c>
      <c r="I101" s="213">
        <v>0</v>
      </c>
      <c r="J101" s="216">
        <v>0</v>
      </c>
      <c r="K101" s="213">
        <v>0</v>
      </c>
      <c r="L101" s="216">
        <v>0</v>
      </c>
      <c r="M101" s="213">
        <v>0</v>
      </c>
      <c r="N101" s="216">
        <v>0</v>
      </c>
      <c r="O101" s="213">
        <v>275</v>
      </c>
      <c r="P101" s="216">
        <v>1103750</v>
      </c>
      <c r="Q101" s="213">
        <v>0</v>
      </c>
      <c r="R101" s="214">
        <v>0</v>
      </c>
    </row>
    <row r="102" spans="1:18" ht="10.5" customHeight="1">
      <c r="A102" s="37"/>
      <c r="B102" s="38"/>
      <c r="C102" s="317" t="s">
        <v>180</v>
      </c>
      <c r="D102" s="38"/>
      <c r="E102" s="106">
        <f t="shared" si="15"/>
        <v>454</v>
      </c>
      <c r="F102" s="122">
        <f t="shared" si="15"/>
        <v>135243</v>
      </c>
      <c r="G102" s="245">
        <v>116</v>
      </c>
      <c r="H102" s="209">
        <v>116</v>
      </c>
      <c r="I102" s="210">
        <v>20</v>
      </c>
      <c r="J102" s="209">
        <v>6100</v>
      </c>
      <c r="K102" s="210">
        <v>27</v>
      </c>
      <c r="L102" s="209">
        <v>1173</v>
      </c>
      <c r="M102" s="210">
        <v>141</v>
      </c>
      <c r="N102" s="209">
        <v>59754</v>
      </c>
      <c r="O102" s="210">
        <v>150</v>
      </c>
      <c r="P102" s="209">
        <v>68100</v>
      </c>
      <c r="Q102" s="210">
        <v>0</v>
      </c>
      <c r="R102" s="211">
        <v>0</v>
      </c>
    </row>
    <row r="103" spans="1:18" ht="10.5" customHeight="1">
      <c r="A103" s="37"/>
      <c r="B103" s="38"/>
      <c r="C103" s="317"/>
      <c r="D103" s="38"/>
      <c r="E103" s="123">
        <f t="shared" si="15"/>
        <v>3733</v>
      </c>
      <c r="F103" s="124">
        <f t="shared" si="15"/>
        <v>9759882</v>
      </c>
      <c r="G103" s="246">
        <v>1305</v>
      </c>
      <c r="H103" s="216">
        <v>7882300</v>
      </c>
      <c r="I103" s="213">
        <v>1161</v>
      </c>
      <c r="J103" s="216">
        <v>794246</v>
      </c>
      <c r="K103" s="213">
        <v>304</v>
      </c>
      <c r="L103" s="216">
        <v>6460</v>
      </c>
      <c r="M103" s="213">
        <v>579</v>
      </c>
      <c r="N103" s="216">
        <v>774596</v>
      </c>
      <c r="O103" s="213">
        <v>370</v>
      </c>
      <c r="P103" s="216">
        <v>201694</v>
      </c>
      <c r="Q103" s="213">
        <v>14</v>
      </c>
      <c r="R103" s="214">
        <v>100586</v>
      </c>
    </row>
    <row r="104" spans="1:18" ht="10.5" customHeight="1">
      <c r="A104" s="37"/>
      <c r="B104" s="38"/>
      <c r="C104" s="317" t="s">
        <v>181</v>
      </c>
      <c r="D104" s="38"/>
      <c r="E104" s="106">
        <f t="shared" si="15"/>
        <v>35</v>
      </c>
      <c r="F104" s="122">
        <f t="shared" si="15"/>
        <v>29372.5</v>
      </c>
      <c r="G104" s="245">
        <v>0</v>
      </c>
      <c r="H104" s="209">
        <v>0</v>
      </c>
      <c r="I104" s="210">
        <v>0</v>
      </c>
      <c r="J104" s="209">
        <v>0</v>
      </c>
      <c r="K104" s="210">
        <v>0</v>
      </c>
      <c r="L104" s="209">
        <v>0</v>
      </c>
      <c r="M104" s="210">
        <v>21</v>
      </c>
      <c r="N104" s="209">
        <v>17138</v>
      </c>
      <c r="O104" s="210">
        <v>14</v>
      </c>
      <c r="P104" s="209">
        <v>12234.5</v>
      </c>
      <c r="Q104" s="210">
        <v>0</v>
      </c>
      <c r="R104" s="211">
        <v>0</v>
      </c>
    </row>
    <row r="105" spans="1:18" ht="10.5" customHeight="1">
      <c r="A105" s="37"/>
      <c r="B105" s="38"/>
      <c r="C105" s="317"/>
      <c r="D105" s="38"/>
      <c r="E105" s="123">
        <f t="shared" si="15"/>
        <v>1957</v>
      </c>
      <c r="F105" s="124">
        <f t="shared" si="15"/>
        <v>1445312.3199999998</v>
      </c>
      <c r="G105" s="246">
        <v>384</v>
      </c>
      <c r="H105" s="216">
        <v>437728.72</v>
      </c>
      <c r="I105" s="213">
        <v>1055</v>
      </c>
      <c r="J105" s="216">
        <v>519928</v>
      </c>
      <c r="K105" s="213">
        <v>5</v>
      </c>
      <c r="L105" s="216">
        <v>6210</v>
      </c>
      <c r="M105" s="213">
        <v>399</v>
      </c>
      <c r="N105" s="216">
        <v>374072.6</v>
      </c>
      <c r="O105" s="213">
        <v>114</v>
      </c>
      <c r="P105" s="216">
        <v>107373</v>
      </c>
      <c r="Q105" s="213">
        <v>0</v>
      </c>
      <c r="R105" s="214">
        <v>0</v>
      </c>
    </row>
    <row r="106" spans="1:18" ht="10.5" customHeight="1">
      <c r="A106" s="37"/>
      <c r="B106" s="38"/>
      <c r="C106" s="317" t="s">
        <v>182</v>
      </c>
      <c r="D106" s="38"/>
      <c r="E106" s="106">
        <f t="shared" si="15"/>
        <v>0</v>
      </c>
      <c r="F106" s="122">
        <f t="shared" si="15"/>
        <v>0</v>
      </c>
      <c r="G106" s="245">
        <v>0</v>
      </c>
      <c r="H106" s="209">
        <v>0</v>
      </c>
      <c r="I106" s="210">
        <v>0</v>
      </c>
      <c r="J106" s="209">
        <v>0</v>
      </c>
      <c r="K106" s="210">
        <v>0</v>
      </c>
      <c r="L106" s="209">
        <v>0</v>
      </c>
      <c r="M106" s="210">
        <v>0</v>
      </c>
      <c r="N106" s="209">
        <v>0</v>
      </c>
      <c r="O106" s="210">
        <v>0</v>
      </c>
      <c r="P106" s="209">
        <v>0</v>
      </c>
      <c r="Q106" s="210">
        <v>0</v>
      </c>
      <c r="R106" s="211">
        <v>0</v>
      </c>
    </row>
    <row r="107" spans="1:18" ht="10.5" customHeight="1">
      <c r="A107" s="37"/>
      <c r="B107" s="38"/>
      <c r="C107" s="317"/>
      <c r="D107" s="38"/>
      <c r="E107" s="123">
        <f t="shared" si="15"/>
        <v>6</v>
      </c>
      <c r="F107" s="124">
        <f t="shared" si="15"/>
        <v>2.138</v>
      </c>
      <c r="G107" s="246">
        <v>0</v>
      </c>
      <c r="H107" s="216">
        <v>0</v>
      </c>
      <c r="I107" s="213">
        <v>0</v>
      </c>
      <c r="J107" s="216">
        <v>0</v>
      </c>
      <c r="K107" s="213">
        <v>0</v>
      </c>
      <c r="L107" s="216">
        <v>0</v>
      </c>
      <c r="M107" s="213">
        <v>0</v>
      </c>
      <c r="N107" s="216">
        <v>0</v>
      </c>
      <c r="O107" s="213">
        <v>0</v>
      </c>
      <c r="P107" s="216">
        <v>0</v>
      </c>
      <c r="Q107" s="213">
        <v>6</v>
      </c>
      <c r="R107" s="214">
        <v>2.138</v>
      </c>
    </row>
    <row r="108" spans="1:18" ht="10.5" customHeight="1">
      <c r="A108" s="37"/>
      <c r="B108" s="57"/>
      <c r="C108" s="317" t="s">
        <v>183</v>
      </c>
      <c r="D108" s="38"/>
      <c r="E108" s="106">
        <f t="shared" si="15"/>
        <v>510</v>
      </c>
      <c r="F108" s="122">
        <f t="shared" si="15"/>
        <v>230185.95</v>
      </c>
      <c r="G108" s="245">
        <v>35</v>
      </c>
      <c r="H108" s="209">
        <v>175.06</v>
      </c>
      <c r="I108" s="210">
        <v>28</v>
      </c>
      <c r="J108" s="209">
        <v>2193.89</v>
      </c>
      <c r="K108" s="210">
        <v>15</v>
      </c>
      <c r="L108" s="209">
        <v>27088.2</v>
      </c>
      <c r="M108" s="210">
        <v>169</v>
      </c>
      <c r="N108" s="209">
        <v>129213.24</v>
      </c>
      <c r="O108" s="210">
        <v>198</v>
      </c>
      <c r="P108" s="209">
        <v>71366.38</v>
      </c>
      <c r="Q108" s="210">
        <v>65</v>
      </c>
      <c r="R108" s="211">
        <v>149.18</v>
      </c>
    </row>
    <row r="109" spans="1:18" ht="10.5" customHeight="1">
      <c r="A109" s="37"/>
      <c r="B109" s="64"/>
      <c r="C109" s="317"/>
      <c r="D109" s="38"/>
      <c r="E109" s="123">
        <f t="shared" si="15"/>
        <v>2893</v>
      </c>
      <c r="F109" s="124">
        <f t="shared" si="15"/>
        <v>10456233.090000002</v>
      </c>
      <c r="G109" s="246">
        <v>193</v>
      </c>
      <c r="H109" s="216">
        <v>96678.38</v>
      </c>
      <c r="I109" s="213">
        <v>252</v>
      </c>
      <c r="J109" s="216">
        <v>89155.3</v>
      </c>
      <c r="K109" s="213">
        <v>471</v>
      </c>
      <c r="L109" s="216">
        <v>6967322.9</v>
      </c>
      <c r="M109" s="213">
        <v>1387</v>
      </c>
      <c r="N109" s="216">
        <v>2335417.45</v>
      </c>
      <c r="O109" s="213">
        <v>520</v>
      </c>
      <c r="P109" s="216">
        <v>934354.4</v>
      </c>
      <c r="Q109" s="213">
        <v>70</v>
      </c>
      <c r="R109" s="214">
        <v>33304.66</v>
      </c>
    </row>
    <row r="110" spans="1:18" ht="10.5" customHeight="1">
      <c r="A110" s="37"/>
      <c r="B110" s="38"/>
      <c r="C110" s="317" t="s">
        <v>239</v>
      </c>
      <c r="D110" s="38"/>
      <c r="E110" s="106">
        <f t="shared" si="15"/>
        <v>173</v>
      </c>
      <c r="F110" s="122">
        <f t="shared" si="15"/>
        <v>26227.88</v>
      </c>
      <c r="G110" s="245">
        <v>0</v>
      </c>
      <c r="H110" s="209">
        <v>0</v>
      </c>
      <c r="I110" s="210">
        <v>1</v>
      </c>
      <c r="J110" s="209">
        <v>11.05</v>
      </c>
      <c r="K110" s="210">
        <v>0</v>
      </c>
      <c r="L110" s="209">
        <v>0</v>
      </c>
      <c r="M110" s="210">
        <v>33</v>
      </c>
      <c r="N110" s="209">
        <v>3271</v>
      </c>
      <c r="O110" s="210">
        <v>136</v>
      </c>
      <c r="P110" s="209">
        <v>22934.65</v>
      </c>
      <c r="Q110" s="210">
        <v>3</v>
      </c>
      <c r="R110" s="211">
        <v>11.18</v>
      </c>
    </row>
    <row r="111" spans="1:18" ht="10.5" customHeight="1">
      <c r="A111" s="37"/>
      <c r="B111" s="38"/>
      <c r="C111" s="317"/>
      <c r="D111" s="38"/>
      <c r="E111" s="123">
        <f t="shared" si="15"/>
        <v>447</v>
      </c>
      <c r="F111" s="124">
        <f t="shared" si="15"/>
        <v>80958.95</v>
      </c>
      <c r="G111" s="246">
        <v>0</v>
      </c>
      <c r="H111" s="216">
        <v>0</v>
      </c>
      <c r="I111" s="213">
        <v>3</v>
      </c>
      <c r="J111" s="216">
        <v>60</v>
      </c>
      <c r="K111" s="213">
        <v>0</v>
      </c>
      <c r="L111" s="216">
        <v>0</v>
      </c>
      <c r="M111" s="213">
        <v>381</v>
      </c>
      <c r="N111" s="216">
        <v>76214.95</v>
      </c>
      <c r="O111" s="213">
        <v>51</v>
      </c>
      <c r="P111" s="216">
        <v>4554</v>
      </c>
      <c r="Q111" s="213">
        <v>12</v>
      </c>
      <c r="R111" s="214">
        <v>130</v>
      </c>
    </row>
    <row r="112" spans="1:18" ht="10.5" customHeight="1">
      <c r="A112" s="37"/>
      <c r="B112" s="38"/>
      <c r="C112" s="317" t="s">
        <v>184</v>
      </c>
      <c r="D112" s="38"/>
      <c r="E112" s="106">
        <f t="shared" si="15"/>
        <v>142</v>
      </c>
      <c r="F112" s="122">
        <f t="shared" si="15"/>
        <v>40442</v>
      </c>
      <c r="G112" s="245">
        <v>0</v>
      </c>
      <c r="H112" s="209">
        <v>0</v>
      </c>
      <c r="I112" s="210">
        <v>0</v>
      </c>
      <c r="J112" s="209">
        <v>0</v>
      </c>
      <c r="K112" s="210">
        <v>0</v>
      </c>
      <c r="L112" s="209">
        <v>0</v>
      </c>
      <c r="M112" s="210">
        <v>0</v>
      </c>
      <c r="N112" s="209">
        <v>0</v>
      </c>
      <c r="O112" s="210">
        <v>142</v>
      </c>
      <c r="P112" s="209">
        <v>40442</v>
      </c>
      <c r="Q112" s="210">
        <v>0</v>
      </c>
      <c r="R112" s="211">
        <v>0</v>
      </c>
    </row>
    <row r="113" spans="1:18" ht="10.5" customHeight="1">
      <c r="A113" s="60"/>
      <c r="B113" s="61"/>
      <c r="C113" s="318"/>
      <c r="D113" s="61"/>
      <c r="E113" s="125">
        <f t="shared" si="15"/>
        <v>434</v>
      </c>
      <c r="F113" s="126">
        <f t="shared" si="15"/>
        <v>251533</v>
      </c>
      <c r="G113" s="247">
        <v>17</v>
      </c>
      <c r="H113" s="248">
        <v>8870</v>
      </c>
      <c r="I113" s="218">
        <v>25</v>
      </c>
      <c r="J113" s="248">
        <v>6300</v>
      </c>
      <c r="K113" s="218">
        <v>343</v>
      </c>
      <c r="L113" s="248">
        <v>231642</v>
      </c>
      <c r="M113" s="218">
        <v>32</v>
      </c>
      <c r="N113" s="248">
        <v>1332</v>
      </c>
      <c r="O113" s="218">
        <v>15</v>
      </c>
      <c r="P113" s="248">
        <v>3359</v>
      </c>
      <c r="Q113" s="218">
        <v>2</v>
      </c>
      <c r="R113" s="250">
        <v>30</v>
      </c>
    </row>
    <row r="114" spans="1:18" s="44" customFormat="1" ht="10.5" customHeight="1">
      <c r="A114" s="62"/>
      <c r="B114" s="320" t="s">
        <v>185</v>
      </c>
      <c r="C114" s="320"/>
      <c r="D114" s="58"/>
      <c r="E114" s="104">
        <f>SUM(E116+E118+E120+E122+E124+E126+E128+E130+E132+E134+E136+E138+E140+E142+E144+E146)</f>
        <v>7028</v>
      </c>
      <c r="F114" s="118">
        <f>SUM(F116+F118+F120+F122+F124+F126+F128+F130+F132+F134+F136+F138+F140+F142+F144+F146)</f>
        <v>1642029.8512546916</v>
      </c>
      <c r="G114" s="249">
        <f aca="true" t="shared" si="16" ref="G114:R115">SUM(G116+G118+G120+G122+G124+G126+G128+G130+G132+G134+G136+G138+G140+G142+G144+G146)</f>
        <v>1012</v>
      </c>
      <c r="H114" s="235">
        <f t="shared" si="16"/>
        <v>210561.97827999998</v>
      </c>
      <c r="I114" s="236">
        <f t="shared" si="16"/>
        <v>1023</v>
      </c>
      <c r="J114" s="235">
        <f t="shared" si="16"/>
        <v>66695.61300183107</v>
      </c>
      <c r="K114" s="235">
        <f t="shared" si="16"/>
        <v>622</v>
      </c>
      <c r="L114" s="235">
        <f t="shared" si="16"/>
        <v>408048.825998459</v>
      </c>
      <c r="M114" s="236">
        <f t="shared" si="16"/>
        <v>1391</v>
      </c>
      <c r="N114" s="235">
        <f t="shared" si="16"/>
        <v>567049.6580002289</v>
      </c>
      <c r="O114" s="235">
        <f t="shared" si="16"/>
        <v>1747</v>
      </c>
      <c r="P114" s="235">
        <f t="shared" si="16"/>
        <v>359206.11099962617</v>
      </c>
      <c r="Q114" s="236">
        <f t="shared" si="16"/>
        <v>1233</v>
      </c>
      <c r="R114" s="237">
        <f t="shared" si="16"/>
        <v>30467.66497454688</v>
      </c>
    </row>
    <row r="115" spans="1:18" s="44" customFormat="1" ht="10.5" customHeight="1">
      <c r="A115" s="62"/>
      <c r="B115" s="327"/>
      <c r="C115" s="327"/>
      <c r="D115" s="58"/>
      <c r="E115" s="105">
        <f>SUM(E117+E119+E121+E123+E125+E127+E129+E131+E133+E135+E137+E139+E141+E143+E145+E147)</f>
        <v>35538</v>
      </c>
      <c r="F115" s="116">
        <f>SUM(F117+F119+F121+F123+F125+F127+F129+F131+F133+F135+F137+F139+F141+F143+F145+F147)</f>
        <v>54809422.69376873</v>
      </c>
      <c r="G115" s="243">
        <f t="shared" si="16"/>
        <v>7573</v>
      </c>
      <c r="H115" s="244">
        <f t="shared" si="16"/>
        <v>8010534.48594</v>
      </c>
      <c r="I115" s="206">
        <f t="shared" si="16"/>
        <v>10098</v>
      </c>
      <c r="J115" s="244">
        <f t="shared" si="16"/>
        <v>4484714.275996071</v>
      </c>
      <c r="K115" s="244">
        <f t="shared" si="16"/>
        <v>2165</v>
      </c>
      <c r="L115" s="244">
        <f t="shared" si="16"/>
        <v>26818135.9352189</v>
      </c>
      <c r="M115" s="206">
        <f t="shared" si="16"/>
        <v>8640</v>
      </c>
      <c r="N115" s="244">
        <f t="shared" si="16"/>
        <v>8807293.098400228</v>
      </c>
      <c r="O115" s="244">
        <f t="shared" si="16"/>
        <v>5317</v>
      </c>
      <c r="P115" s="244">
        <f t="shared" si="16"/>
        <v>6182963.796000562</v>
      </c>
      <c r="Q115" s="206">
        <f t="shared" si="16"/>
        <v>1745</v>
      </c>
      <c r="R115" s="207">
        <f t="shared" si="16"/>
        <v>505781.102212965</v>
      </c>
    </row>
    <row r="116" spans="1:18" ht="10.5" customHeight="1">
      <c r="A116" s="37"/>
      <c r="B116" s="38"/>
      <c r="C116" s="317" t="s">
        <v>186</v>
      </c>
      <c r="D116" s="38"/>
      <c r="E116" s="106">
        <f aca="true" t="shared" si="17" ref="E116:F147">SUM(G116+I116+K116+M116+O116+Q116)</f>
        <v>197</v>
      </c>
      <c r="F116" s="122">
        <f t="shared" si="17"/>
        <v>75800</v>
      </c>
      <c r="G116" s="245">
        <v>8</v>
      </c>
      <c r="H116" s="209">
        <v>103</v>
      </c>
      <c r="I116" s="210">
        <v>10</v>
      </c>
      <c r="J116" s="209">
        <v>1</v>
      </c>
      <c r="K116" s="210">
        <v>2</v>
      </c>
      <c r="L116" s="209">
        <v>3</v>
      </c>
      <c r="M116" s="210">
        <v>82</v>
      </c>
      <c r="N116" s="209">
        <v>45571</v>
      </c>
      <c r="O116" s="210">
        <v>86</v>
      </c>
      <c r="P116" s="209">
        <v>29944</v>
      </c>
      <c r="Q116" s="210">
        <v>9</v>
      </c>
      <c r="R116" s="211">
        <v>178</v>
      </c>
    </row>
    <row r="117" spans="1:18" ht="10.5" customHeight="1">
      <c r="A117" s="37"/>
      <c r="B117" s="38"/>
      <c r="C117" s="317"/>
      <c r="D117" s="38"/>
      <c r="E117" s="123">
        <f t="shared" si="17"/>
        <v>1601</v>
      </c>
      <c r="F117" s="124">
        <f t="shared" si="17"/>
        <v>609951</v>
      </c>
      <c r="G117" s="246">
        <v>801</v>
      </c>
      <c r="H117" s="216">
        <v>472673</v>
      </c>
      <c r="I117" s="213">
        <v>24</v>
      </c>
      <c r="J117" s="216">
        <v>14825</v>
      </c>
      <c r="K117" s="213">
        <v>2</v>
      </c>
      <c r="L117" s="216">
        <v>2</v>
      </c>
      <c r="M117" s="213">
        <v>140</v>
      </c>
      <c r="N117" s="216">
        <v>44557</v>
      </c>
      <c r="O117" s="213">
        <v>592</v>
      </c>
      <c r="P117" s="216">
        <v>75864</v>
      </c>
      <c r="Q117" s="213">
        <v>42</v>
      </c>
      <c r="R117" s="214">
        <v>2030</v>
      </c>
    </row>
    <row r="118" spans="1:18" ht="10.5" customHeight="1">
      <c r="A118" s="37"/>
      <c r="B118" s="38"/>
      <c r="C118" s="317" t="s">
        <v>187</v>
      </c>
      <c r="D118" s="38"/>
      <c r="E118" s="106">
        <f t="shared" si="17"/>
        <v>325</v>
      </c>
      <c r="F118" s="122">
        <f t="shared" si="17"/>
        <v>108188</v>
      </c>
      <c r="G118" s="245">
        <v>5</v>
      </c>
      <c r="H118" s="209">
        <v>2940</v>
      </c>
      <c r="I118" s="210">
        <v>35</v>
      </c>
      <c r="J118" s="209">
        <v>2017</v>
      </c>
      <c r="K118" s="210">
        <v>20</v>
      </c>
      <c r="L118" s="209">
        <v>49913</v>
      </c>
      <c r="M118" s="210">
        <v>54</v>
      </c>
      <c r="N118" s="209">
        <v>38762</v>
      </c>
      <c r="O118" s="210">
        <v>183</v>
      </c>
      <c r="P118" s="209">
        <v>13879</v>
      </c>
      <c r="Q118" s="210">
        <v>28</v>
      </c>
      <c r="R118" s="211">
        <v>677</v>
      </c>
    </row>
    <row r="119" spans="1:18" ht="10.5" customHeight="1">
      <c r="A119" s="37"/>
      <c r="B119" s="38"/>
      <c r="C119" s="317"/>
      <c r="D119" s="38"/>
      <c r="E119" s="123">
        <f t="shared" si="17"/>
        <v>2281</v>
      </c>
      <c r="F119" s="124">
        <f>SUM(H119+J119+L119+N119+P119+R119)</f>
        <v>9171327</v>
      </c>
      <c r="G119" s="246">
        <v>351</v>
      </c>
      <c r="H119" s="216">
        <v>238888</v>
      </c>
      <c r="I119" s="213">
        <v>136</v>
      </c>
      <c r="J119" s="216">
        <v>67208</v>
      </c>
      <c r="K119" s="213">
        <v>233</v>
      </c>
      <c r="L119" s="216">
        <v>6067296</v>
      </c>
      <c r="M119" s="213">
        <v>782</v>
      </c>
      <c r="N119" s="216">
        <v>878078</v>
      </c>
      <c r="O119" s="213">
        <v>637</v>
      </c>
      <c r="P119" s="216">
        <v>1852795</v>
      </c>
      <c r="Q119" s="213">
        <v>142</v>
      </c>
      <c r="R119" s="214">
        <v>67062</v>
      </c>
    </row>
    <row r="120" spans="1:18" ht="10.5" customHeight="1">
      <c r="A120" s="37"/>
      <c r="B120" s="38"/>
      <c r="C120" s="317" t="s">
        <v>188</v>
      </c>
      <c r="D120" s="38"/>
      <c r="E120" s="106">
        <f t="shared" si="17"/>
        <v>0</v>
      </c>
      <c r="F120" s="122">
        <f t="shared" si="17"/>
        <v>0</v>
      </c>
      <c r="G120" s="245">
        <v>0</v>
      </c>
      <c r="H120" s="209">
        <v>0</v>
      </c>
      <c r="I120" s="210">
        <v>0</v>
      </c>
      <c r="J120" s="209">
        <v>0</v>
      </c>
      <c r="K120" s="210">
        <v>0</v>
      </c>
      <c r="L120" s="209">
        <v>0</v>
      </c>
      <c r="M120" s="210">
        <v>0</v>
      </c>
      <c r="N120" s="209">
        <v>0</v>
      </c>
      <c r="O120" s="210">
        <v>0</v>
      </c>
      <c r="P120" s="209">
        <v>0</v>
      </c>
      <c r="Q120" s="210">
        <v>0</v>
      </c>
      <c r="R120" s="211">
        <v>0</v>
      </c>
    </row>
    <row r="121" spans="1:18" ht="10.5" customHeight="1">
      <c r="A121" s="37"/>
      <c r="B121" s="38"/>
      <c r="C121" s="317"/>
      <c r="D121" s="38"/>
      <c r="E121" s="123">
        <f t="shared" si="17"/>
        <v>576</v>
      </c>
      <c r="F121" s="124">
        <f t="shared" si="17"/>
        <v>1545213.8560000001</v>
      </c>
      <c r="G121" s="246">
        <v>120</v>
      </c>
      <c r="H121" s="216">
        <v>1539060.08</v>
      </c>
      <c r="I121" s="213">
        <v>408</v>
      </c>
      <c r="J121" s="216">
        <v>2755.316</v>
      </c>
      <c r="K121" s="213">
        <v>16</v>
      </c>
      <c r="L121" s="216">
        <v>3200</v>
      </c>
      <c r="M121" s="213">
        <v>0</v>
      </c>
      <c r="N121" s="216">
        <v>0</v>
      </c>
      <c r="O121" s="213">
        <v>13</v>
      </c>
      <c r="P121" s="216">
        <v>3.46</v>
      </c>
      <c r="Q121" s="213">
        <v>19</v>
      </c>
      <c r="R121" s="214">
        <v>195</v>
      </c>
    </row>
    <row r="122" spans="1:18" ht="10.5" customHeight="1">
      <c r="A122" s="37"/>
      <c r="B122" s="38"/>
      <c r="C122" s="317" t="s">
        <v>189</v>
      </c>
      <c r="D122" s="38"/>
      <c r="E122" s="106">
        <f t="shared" si="17"/>
        <v>2400</v>
      </c>
      <c r="F122" s="122">
        <f t="shared" si="17"/>
        <v>946109.946974692</v>
      </c>
      <c r="G122" s="245">
        <v>180</v>
      </c>
      <c r="H122" s="209">
        <v>52289.562000000005</v>
      </c>
      <c r="I122" s="210">
        <v>155</v>
      </c>
      <c r="J122" s="209">
        <v>3913.9010018310546</v>
      </c>
      <c r="K122" s="210">
        <v>567</v>
      </c>
      <c r="L122" s="209">
        <v>324158.82299845904</v>
      </c>
      <c r="M122" s="210">
        <v>406</v>
      </c>
      <c r="N122" s="209">
        <v>353350.2070002289</v>
      </c>
      <c r="O122" s="210">
        <v>455</v>
      </c>
      <c r="P122" s="209">
        <v>201074.04299962617</v>
      </c>
      <c r="Q122" s="210">
        <v>637</v>
      </c>
      <c r="R122" s="211">
        <v>11323.41097454688</v>
      </c>
    </row>
    <row r="123" spans="1:18" ht="10.5" customHeight="1">
      <c r="A123" s="37"/>
      <c r="B123" s="38"/>
      <c r="C123" s="317"/>
      <c r="D123" s="38"/>
      <c r="E123" s="123">
        <f t="shared" si="17"/>
        <v>10798</v>
      </c>
      <c r="F123" s="124">
        <f t="shared" si="17"/>
        <v>27814619.58782873</v>
      </c>
      <c r="G123" s="246">
        <v>1553</v>
      </c>
      <c r="H123" s="216">
        <v>2817028.768</v>
      </c>
      <c r="I123" s="213">
        <v>1417</v>
      </c>
      <c r="J123" s="216">
        <v>551531.6199960709</v>
      </c>
      <c r="K123" s="213">
        <v>1169</v>
      </c>
      <c r="L123" s="216">
        <v>16568200.261218905</v>
      </c>
      <c r="M123" s="213">
        <v>4075</v>
      </c>
      <c r="N123" s="216">
        <v>5017406.1374002285</v>
      </c>
      <c r="O123" s="213">
        <v>2080</v>
      </c>
      <c r="P123" s="216">
        <v>2664143.4750005607</v>
      </c>
      <c r="Q123" s="213">
        <v>504</v>
      </c>
      <c r="R123" s="214">
        <v>196309.326212965</v>
      </c>
    </row>
    <row r="124" spans="1:18" ht="10.5" customHeight="1">
      <c r="A124" s="37"/>
      <c r="B124" s="38"/>
      <c r="C124" s="317" t="s">
        <v>190</v>
      </c>
      <c r="D124" s="38"/>
      <c r="E124" s="106">
        <f t="shared" si="17"/>
        <v>947</v>
      </c>
      <c r="F124" s="122">
        <f t="shared" si="17"/>
        <v>7360.9</v>
      </c>
      <c r="G124" s="245">
        <v>267</v>
      </c>
      <c r="H124" s="209">
        <v>2068</v>
      </c>
      <c r="I124" s="210">
        <v>222</v>
      </c>
      <c r="J124" s="209">
        <v>2424</v>
      </c>
      <c r="K124" s="210">
        <v>0</v>
      </c>
      <c r="L124" s="209">
        <v>0</v>
      </c>
      <c r="M124" s="210">
        <v>189</v>
      </c>
      <c r="N124" s="209">
        <v>768.9</v>
      </c>
      <c r="O124" s="210">
        <v>195</v>
      </c>
      <c r="P124" s="209">
        <v>1360</v>
      </c>
      <c r="Q124" s="210">
        <v>74</v>
      </c>
      <c r="R124" s="211">
        <v>740</v>
      </c>
    </row>
    <row r="125" spans="1:18" ht="10.5" customHeight="1">
      <c r="A125" s="37"/>
      <c r="B125" s="38"/>
      <c r="C125" s="317"/>
      <c r="D125" s="38"/>
      <c r="E125" s="123">
        <f t="shared" si="17"/>
        <v>1158</v>
      </c>
      <c r="F125" s="124">
        <f t="shared" si="17"/>
        <v>12139.6</v>
      </c>
      <c r="G125" s="246">
        <v>482</v>
      </c>
      <c r="H125" s="216">
        <v>4358</v>
      </c>
      <c r="I125" s="213">
        <v>319</v>
      </c>
      <c r="J125" s="216">
        <v>4586</v>
      </c>
      <c r="K125" s="213">
        <v>0</v>
      </c>
      <c r="L125" s="216">
        <v>0</v>
      </c>
      <c r="M125" s="213">
        <v>48</v>
      </c>
      <c r="N125" s="216">
        <v>293.6</v>
      </c>
      <c r="O125" s="213">
        <v>224</v>
      </c>
      <c r="P125" s="216">
        <v>1871</v>
      </c>
      <c r="Q125" s="213">
        <v>85</v>
      </c>
      <c r="R125" s="214">
        <v>1031</v>
      </c>
    </row>
    <row r="126" spans="1:18" ht="10.5" customHeight="1">
      <c r="A126" s="37"/>
      <c r="B126" s="38"/>
      <c r="C126" s="317" t="s">
        <v>237</v>
      </c>
      <c r="D126" s="38"/>
      <c r="E126" s="106">
        <f t="shared" si="17"/>
        <v>52</v>
      </c>
      <c r="F126" s="122">
        <f t="shared" si="17"/>
        <v>513.8</v>
      </c>
      <c r="G126" s="245">
        <v>17</v>
      </c>
      <c r="H126" s="209">
        <v>11.9</v>
      </c>
      <c r="I126" s="210">
        <v>0</v>
      </c>
      <c r="J126" s="209">
        <v>0</v>
      </c>
      <c r="K126" s="210">
        <v>0</v>
      </c>
      <c r="L126" s="209">
        <v>0</v>
      </c>
      <c r="M126" s="210">
        <v>2</v>
      </c>
      <c r="N126" s="209">
        <v>166</v>
      </c>
      <c r="O126" s="210">
        <v>33</v>
      </c>
      <c r="P126" s="209">
        <v>335.9</v>
      </c>
      <c r="Q126" s="210">
        <v>0</v>
      </c>
      <c r="R126" s="211">
        <v>0</v>
      </c>
    </row>
    <row r="127" spans="1:18" ht="10.5" customHeight="1">
      <c r="A127" s="37"/>
      <c r="B127" s="38"/>
      <c r="C127" s="317"/>
      <c r="D127" s="38"/>
      <c r="E127" s="123">
        <f t="shared" si="17"/>
        <v>384</v>
      </c>
      <c r="F127" s="124">
        <f t="shared" si="17"/>
        <v>35085.06</v>
      </c>
      <c r="G127" s="246">
        <v>143</v>
      </c>
      <c r="H127" s="216">
        <v>89.74</v>
      </c>
      <c r="I127" s="213">
        <v>113</v>
      </c>
      <c r="J127" s="216">
        <v>33510</v>
      </c>
      <c r="K127" s="213">
        <v>0</v>
      </c>
      <c r="L127" s="216">
        <v>0</v>
      </c>
      <c r="M127" s="213">
        <v>14</v>
      </c>
      <c r="N127" s="216">
        <v>952</v>
      </c>
      <c r="O127" s="213">
        <v>100</v>
      </c>
      <c r="P127" s="216">
        <v>517.32</v>
      </c>
      <c r="Q127" s="213">
        <v>14</v>
      </c>
      <c r="R127" s="214">
        <v>16</v>
      </c>
    </row>
    <row r="128" spans="1:18" s="38" customFormat="1" ht="10.5" customHeight="1">
      <c r="A128" s="37"/>
      <c r="C128" s="317" t="s">
        <v>191</v>
      </c>
      <c r="E128" s="106">
        <f t="shared" si="17"/>
        <v>130</v>
      </c>
      <c r="F128" s="122">
        <f t="shared" si="17"/>
        <v>1591.704</v>
      </c>
      <c r="G128" s="245">
        <v>45</v>
      </c>
      <c r="H128" s="209">
        <v>89.196</v>
      </c>
      <c r="I128" s="210">
        <v>50</v>
      </c>
      <c r="J128" s="209">
        <v>1363.502</v>
      </c>
      <c r="K128" s="210">
        <v>2</v>
      </c>
      <c r="L128" s="209">
        <v>0.133</v>
      </c>
      <c r="M128" s="210">
        <v>3</v>
      </c>
      <c r="N128" s="209">
        <v>17.301</v>
      </c>
      <c r="O128" s="210">
        <v>1</v>
      </c>
      <c r="P128" s="209">
        <v>0.018</v>
      </c>
      <c r="Q128" s="210">
        <v>29</v>
      </c>
      <c r="R128" s="211">
        <v>121.554</v>
      </c>
    </row>
    <row r="129" spans="1:18" s="38" customFormat="1" ht="10.5" customHeight="1">
      <c r="A129" s="37"/>
      <c r="C129" s="317"/>
      <c r="E129" s="123">
        <f t="shared" si="17"/>
        <v>646</v>
      </c>
      <c r="F129" s="124">
        <f t="shared" si="17"/>
        <v>223448.70500000002</v>
      </c>
      <c r="G129" s="246">
        <v>82</v>
      </c>
      <c r="H129" s="216">
        <v>1081.27</v>
      </c>
      <c r="I129" s="213">
        <v>289</v>
      </c>
      <c r="J129" s="216">
        <v>46004.528</v>
      </c>
      <c r="K129" s="213">
        <v>3</v>
      </c>
      <c r="L129" s="216">
        <v>51.694</v>
      </c>
      <c r="M129" s="213">
        <v>175</v>
      </c>
      <c r="N129" s="216">
        <v>152721.461</v>
      </c>
      <c r="O129" s="213">
        <v>53</v>
      </c>
      <c r="P129" s="216">
        <v>1499.621</v>
      </c>
      <c r="Q129" s="213">
        <v>44</v>
      </c>
      <c r="R129" s="214">
        <v>22090.131</v>
      </c>
    </row>
    <row r="130" spans="1:18" ht="10.5" customHeight="1">
      <c r="A130" s="37"/>
      <c r="B130" s="38"/>
      <c r="C130" s="317" t="s">
        <v>192</v>
      </c>
      <c r="D130" s="38"/>
      <c r="E130" s="106">
        <f t="shared" si="17"/>
        <v>0</v>
      </c>
      <c r="F130" s="122">
        <f t="shared" si="17"/>
        <v>0</v>
      </c>
      <c r="G130" s="245">
        <v>0</v>
      </c>
      <c r="H130" s="209">
        <v>0</v>
      </c>
      <c r="I130" s="210">
        <v>0</v>
      </c>
      <c r="J130" s="209">
        <v>0</v>
      </c>
      <c r="K130" s="210">
        <v>0</v>
      </c>
      <c r="L130" s="209">
        <v>0</v>
      </c>
      <c r="M130" s="210">
        <v>0</v>
      </c>
      <c r="N130" s="209">
        <v>0</v>
      </c>
      <c r="O130" s="210">
        <v>0</v>
      </c>
      <c r="P130" s="209">
        <v>0</v>
      </c>
      <c r="Q130" s="210">
        <v>0</v>
      </c>
      <c r="R130" s="211">
        <v>0</v>
      </c>
    </row>
    <row r="131" spans="1:18" ht="10.5" customHeight="1">
      <c r="A131" s="37"/>
      <c r="B131" s="38"/>
      <c r="C131" s="317"/>
      <c r="D131" s="38"/>
      <c r="E131" s="123">
        <f t="shared" si="17"/>
        <v>413</v>
      </c>
      <c r="F131" s="124">
        <f t="shared" si="17"/>
        <v>54601.833940000004</v>
      </c>
      <c r="G131" s="246">
        <v>29</v>
      </c>
      <c r="H131" s="216">
        <v>37.45394</v>
      </c>
      <c r="I131" s="213">
        <v>187</v>
      </c>
      <c r="J131" s="216">
        <v>46678.98</v>
      </c>
      <c r="K131" s="213">
        <v>0</v>
      </c>
      <c r="L131" s="216">
        <v>0</v>
      </c>
      <c r="M131" s="213">
        <v>0</v>
      </c>
      <c r="N131" s="216">
        <v>0</v>
      </c>
      <c r="O131" s="213">
        <v>3</v>
      </c>
      <c r="P131" s="216">
        <v>487</v>
      </c>
      <c r="Q131" s="213">
        <v>194</v>
      </c>
      <c r="R131" s="214">
        <v>7398.4</v>
      </c>
    </row>
    <row r="132" spans="1:18" ht="10.5" customHeight="1">
      <c r="A132" s="37"/>
      <c r="B132" s="38"/>
      <c r="C132" s="317" t="s">
        <v>193</v>
      </c>
      <c r="D132" s="38"/>
      <c r="E132" s="106">
        <f t="shared" si="17"/>
        <v>1840</v>
      </c>
      <c r="F132" s="122">
        <f t="shared" si="17"/>
        <v>398414.7899999999</v>
      </c>
      <c r="G132" s="245">
        <v>150</v>
      </c>
      <c r="H132" s="209">
        <v>126513.18</v>
      </c>
      <c r="I132" s="210">
        <v>536</v>
      </c>
      <c r="J132" s="209">
        <v>56915.61</v>
      </c>
      <c r="K132" s="210">
        <v>12</v>
      </c>
      <c r="L132" s="209">
        <v>31507.25</v>
      </c>
      <c r="M132" s="210">
        <v>338</v>
      </c>
      <c r="N132" s="209">
        <v>103737.66</v>
      </c>
      <c r="O132" s="210">
        <v>354</v>
      </c>
      <c r="P132" s="209">
        <v>63313.59</v>
      </c>
      <c r="Q132" s="210">
        <v>450</v>
      </c>
      <c r="R132" s="211">
        <v>16427.5</v>
      </c>
    </row>
    <row r="133" spans="1:18" ht="10.5" customHeight="1">
      <c r="A133" s="37"/>
      <c r="B133" s="38"/>
      <c r="C133" s="317"/>
      <c r="D133" s="38"/>
      <c r="E133" s="123">
        <f t="shared" si="17"/>
        <v>10447</v>
      </c>
      <c r="F133" s="124">
        <f t="shared" si="17"/>
        <v>11296924.61</v>
      </c>
      <c r="G133" s="246">
        <v>1947</v>
      </c>
      <c r="H133" s="216">
        <v>2114797.45</v>
      </c>
      <c r="I133" s="213">
        <v>5138</v>
      </c>
      <c r="J133" s="216">
        <v>2276054.88</v>
      </c>
      <c r="K133" s="213">
        <v>389</v>
      </c>
      <c r="L133" s="216">
        <v>3771809.58</v>
      </c>
      <c r="M133" s="213">
        <v>1893</v>
      </c>
      <c r="N133" s="216">
        <v>1749996.18</v>
      </c>
      <c r="O133" s="213">
        <v>857</v>
      </c>
      <c r="P133" s="216">
        <v>1361624.76</v>
      </c>
      <c r="Q133" s="213">
        <v>223</v>
      </c>
      <c r="R133" s="214">
        <v>22641.76</v>
      </c>
    </row>
    <row r="134" spans="1:18" ht="10.5" customHeight="1">
      <c r="A134" s="37"/>
      <c r="B134" s="38"/>
      <c r="C134" s="317" t="s">
        <v>194</v>
      </c>
      <c r="D134" s="38"/>
      <c r="E134" s="106">
        <f t="shared" si="17"/>
        <v>0</v>
      </c>
      <c r="F134" s="122">
        <f t="shared" si="17"/>
        <v>0</v>
      </c>
      <c r="G134" s="245">
        <v>0</v>
      </c>
      <c r="H134" s="209">
        <v>0</v>
      </c>
      <c r="I134" s="210">
        <v>0</v>
      </c>
      <c r="J134" s="209">
        <v>0</v>
      </c>
      <c r="K134" s="210">
        <v>0</v>
      </c>
      <c r="L134" s="209">
        <v>0</v>
      </c>
      <c r="M134" s="210">
        <v>0</v>
      </c>
      <c r="N134" s="209">
        <v>0</v>
      </c>
      <c r="O134" s="210">
        <v>0</v>
      </c>
      <c r="P134" s="209">
        <v>0</v>
      </c>
      <c r="Q134" s="210">
        <v>0</v>
      </c>
      <c r="R134" s="211">
        <v>0</v>
      </c>
    </row>
    <row r="135" spans="1:18" ht="10.5" customHeight="1">
      <c r="A135" s="37"/>
      <c r="B135" s="38"/>
      <c r="C135" s="317"/>
      <c r="D135" s="38"/>
      <c r="E135" s="123">
        <f t="shared" si="17"/>
        <v>238</v>
      </c>
      <c r="F135" s="124">
        <f t="shared" si="17"/>
        <v>124549</v>
      </c>
      <c r="G135" s="246">
        <v>53</v>
      </c>
      <c r="H135" s="216">
        <v>9</v>
      </c>
      <c r="I135" s="213">
        <v>73</v>
      </c>
      <c r="J135" s="216">
        <v>16371</v>
      </c>
      <c r="K135" s="213">
        <v>0</v>
      </c>
      <c r="L135" s="216">
        <v>0</v>
      </c>
      <c r="M135" s="213">
        <v>112</v>
      </c>
      <c r="N135" s="216">
        <v>108169</v>
      </c>
      <c r="O135" s="213">
        <v>0</v>
      </c>
      <c r="P135" s="216">
        <v>0</v>
      </c>
      <c r="Q135" s="213">
        <v>0</v>
      </c>
      <c r="R135" s="214">
        <v>0</v>
      </c>
    </row>
    <row r="136" spans="1:18" ht="10.5" customHeight="1">
      <c r="A136" s="37"/>
      <c r="B136" s="38"/>
      <c r="C136" s="317" t="s">
        <v>195</v>
      </c>
      <c r="D136" s="38"/>
      <c r="E136" s="106">
        <f t="shared" si="17"/>
        <v>607</v>
      </c>
      <c r="F136" s="122">
        <f t="shared" si="17"/>
        <v>34505.8</v>
      </c>
      <c r="G136" s="245">
        <v>192</v>
      </c>
      <c r="H136" s="209">
        <v>2986</v>
      </c>
      <c r="I136" s="210">
        <v>5</v>
      </c>
      <c r="J136" s="209">
        <v>40</v>
      </c>
      <c r="K136" s="210">
        <v>0</v>
      </c>
      <c r="L136" s="209">
        <v>0</v>
      </c>
      <c r="M136" s="210">
        <v>135</v>
      </c>
      <c r="N136" s="209">
        <v>1295</v>
      </c>
      <c r="O136" s="210">
        <v>275</v>
      </c>
      <c r="P136" s="209">
        <v>30184.8</v>
      </c>
      <c r="Q136" s="210">
        <v>0</v>
      </c>
      <c r="R136" s="211">
        <v>0</v>
      </c>
    </row>
    <row r="137" spans="1:18" ht="10.5" customHeight="1">
      <c r="A137" s="37"/>
      <c r="B137" s="38"/>
      <c r="C137" s="317"/>
      <c r="D137" s="38"/>
      <c r="E137" s="123">
        <f t="shared" si="17"/>
        <v>760</v>
      </c>
      <c r="F137" s="124">
        <f t="shared" si="17"/>
        <v>285152.345</v>
      </c>
      <c r="G137" s="246">
        <v>275</v>
      </c>
      <c r="H137" s="216">
        <v>76752.67</v>
      </c>
      <c r="I137" s="213">
        <v>3</v>
      </c>
      <c r="J137" s="216">
        <v>22.4</v>
      </c>
      <c r="K137" s="213">
        <v>29</v>
      </c>
      <c r="L137" s="216">
        <v>186</v>
      </c>
      <c r="M137" s="213">
        <v>326</v>
      </c>
      <c r="N137" s="216">
        <v>196211.05</v>
      </c>
      <c r="O137" s="213">
        <v>40</v>
      </c>
      <c r="P137" s="216">
        <v>3098.04</v>
      </c>
      <c r="Q137" s="213">
        <v>87</v>
      </c>
      <c r="R137" s="214">
        <v>8882.185</v>
      </c>
    </row>
    <row r="138" spans="1:18" ht="10.5" customHeight="1">
      <c r="A138" s="37"/>
      <c r="B138" s="38"/>
      <c r="C138" s="317" t="s">
        <v>196</v>
      </c>
      <c r="D138" s="38"/>
      <c r="E138" s="106">
        <f t="shared" si="17"/>
        <v>76</v>
      </c>
      <c r="F138" s="122">
        <f t="shared" si="17"/>
        <v>32504.6</v>
      </c>
      <c r="G138" s="245">
        <v>5</v>
      </c>
      <c r="H138" s="209">
        <v>23459.6</v>
      </c>
      <c r="I138" s="210">
        <v>0</v>
      </c>
      <c r="J138" s="209">
        <v>0</v>
      </c>
      <c r="K138" s="210">
        <v>0</v>
      </c>
      <c r="L138" s="209">
        <v>0</v>
      </c>
      <c r="M138" s="210">
        <v>54</v>
      </c>
      <c r="N138" s="209">
        <v>7402</v>
      </c>
      <c r="O138" s="210">
        <v>17</v>
      </c>
      <c r="P138" s="209">
        <v>1643</v>
      </c>
      <c r="Q138" s="210">
        <v>0</v>
      </c>
      <c r="R138" s="211">
        <v>0</v>
      </c>
    </row>
    <row r="139" spans="1:18" ht="10.5" customHeight="1">
      <c r="A139" s="37"/>
      <c r="B139" s="38"/>
      <c r="C139" s="317"/>
      <c r="D139" s="38"/>
      <c r="E139" s="123">
        <f t="shared" si="17"/>
        <v>904</v>
      </c>
      <c r="F139" s="124">
        <f t="shared" si="17"/>
        <v>409146.5</v>
      </c>
      <c r="G139" s="246">
        <v>390</v>
      </c>
      <c r="H139" s="216">
        <v>266624.3</v>
      </c>
      <c r="I139" s="213">
        <v>172</v>
      </c>
      <c r="J139" s="216">
        <v>59368.8</v>
      </c>
      <c r="K139" s="213">
        <v>0</v>
      </c>
      <c r="L139" s="216">
        <v>0</v>
      </c>
      <c r="M139" s="213">
        <v>238</v>
      </c>
      <c r="N139" s="216">
        <v>69718.9</v>
      </c>
      <c r="O139" s="213">
        <v>70</v>
      </c>
      <c r="P139" s="216">
        <v>6981.2</v>
      </c>
      <c r="Q139" s="213">
        <v>34</v>
      </c>
      <c r="R139" s="214">
        <v>6453.3</v>
      </c>
    </row>
    <row r="140" spans="1:18" ht="10.5" customHeight="1">
      <c r="A140" s="37"/>
      <c r="B140" s="38"/>
      <c r="C140" s="317" t="s">
        <v>197</v>
      </c>
      <c r="D140" s="38"/>
      <c r="E140" s="106">
        <f t="shared" si="17"/>
        <v>328</v>
      </c>
      <c r="F140" s="122">
        <f t="shared" si="17"/>
        <v>36956.018</v>
      </c>
      <c r="G140" s="245">
        <v>97</v>
      </c>
      <c r="H140" s="209">
        <v>87.468</v>
      </c>
      <c r="I140" s="210">
        <v>1</v>
      </c>
      <c r="J140" s="209">
        <v>18.5</v>
      </c>
      <c r="K140" s="210">
        <v>13</v>
      </c>
      <c r="L140" s="209">
        <v>2466</v>
      </c>
      <c r="M140" s="210">
        <v>93</v>
      </c>
      <c r="N140" s="209">
        <v>15967.47</v>
      </c>
      <c r="O140" s="210">
        <v>119</v>
      </c>
      <c r="P140" s="209">
        <v>17425.38</v>
      </c>
      <c r="Q140" s="210">
        <v>5</v>
      </c>
      <c r="R140" s="211">
        <v>991.2</v>
      </c>
    </row>
    <row r="141" spans="1:18" ht="10.5" customHeight="1">
      <c r="A141" s="37"/>
      <c r="B141" s="38"/>
      <c r="C141" s="317"/>
      <c r="D141" s="38"/>
      <c r="E141" s="123">
        <f t="shared" si="17"/>
        <v>1918</v>
      </c>
      <c r="F141" s="124">
        <f t="shared" si="17"/>
        <v>886055.3960000001</v>
      </c>
      <c r="G141" s="246">
        <v>445</v>
      </c>
      <c r="H141" s="216">
        <v>65437.754</v>
      </c>
      <c r="I141" s="213">
        <v>471</v>
      </c>
      <c r="J141" s="216">
        <v>69850.552</v>
      </c>
      <c r="K141" s="213">
        <v>157</v>
      </c>
      <c r="L141" s="216">
        <v>352905.4</v>
      </c>
      <c r="M141" s="213">
        <v>504</v>
      </c>
      <c r="N141" s="216">
        <v>253622.77</v>
      </c>
      <c r="O141" s="213">
        <v>281</v>
      </c>
      <c r="P141" s="216">
        <v>133919.92</v>
      </c>
      <c r="Q141" s="213">
        <v>60</v>
      </c>
      <c r="R141" s="214">
        <v>10319</v>
      </c>
    </row>
    <row r="142" spans="1:18" ht="10.5" customHeight="1">
      <c r="A142" s="37"/>
      <c r="B142" s="38"/>
      <c r="C142" s="317" t="s">
        <v>198</v>
      </c>
      <c r="D142" s="38"/>
      <c r="E142" s="106">
        <f t="shared" si="17"/>
        <v>24</v>
      </c>
      <c r="F142" s="122">
        <f t="shared" si="17"/>
        <v>20</v>
      </c>
      <c r="G142" s="245">
        <v>4</v>
      </c>
      <c r="H142" s="209">
        <v>4</v>
      </c>
      <c r="I142" s="210">
        <v>0</v>
      </c>
      <c r="J142" s="209">
        <v>0</v>
      </c>
      <c r="K142" s="210">
        <v>0</v>
      </c>
      <c r="L142" s="209">
        <v>0</v>
      </c>
      <c r="M142" s="210">
        <v>15</v>
      </c>
      <c r="N142" s="209">
        <v>5</v>
      </c>
      <c r="O142" s="210">
        <v>4</v>
      </c>
      <c r="P142" s="209">
        <v>2</v>
      </c>
      <c r="Q142" s="210">
        <v>1</v>
      </c>
      <c r="R142" s="211">
        <v>9</v>
      </c>
    </row>
    <row r="143" spans="1:18" ht="10.5" customHeight="1">
      <c r="A143" s="37"/>
      <c r="B143" s="38"/>
      <c r="C143" s="317"/>
      <c r="D143" s="38"/>
      <c r="E143" s="123">
        <f t="shared" si="17"/>
        <v>104</v>
      </c>
      <c r="F143" s="124">
        <f t="shared" si="17"/>
        <v>805</v>
      </c>
      <c r="G143" s="246">
        <v>67</v>
      </c>
      <c r="H143" s="216">
        <v>45</v>
      </c>
      <c r="I143" s="213">
        <v>0</v>
      </c>
      <c r="J143" s="216">
        <v>0</v>
      </c>
      <c r="K143" s="213">
        <v>0</v>
      </c>
      <c r="L143" s="216">
        <v>0</v>
      </c>
      <c r="M143" s="213">
        <v>24</v>
      </c>
      <c r="N143" s="216">
        <v>40</v>
      </c>
      <c r="O143" s="213">
        <v>12</v>
      </c>
      <c r="P143" s="216">
        <v>700</v>
      </c>
      <c r="Q143" s="213">
        <v>1</v>
      </c>
      <c r="R143" s="214">
        <v>20</v>
      </c>
    </row>
    <row r="144" spans="1:18" ht="10.5" customHeight="1">
      <c r="A144" s="37"/>
      <c r="B144" s="38"/>
      <c r="C144" s="317" t="s">
        <v>199</v>
      </c>
      <c r="D144" s="38"/>
      <c r="E144" s="106">
        <f t="shared" si="17"/>
        <v>102</v>
      </c>
      <c r="F144" s="122">
        <f t="shared" si="17"/>
        <v>64.29227999999999</v>
      </c>
      <c r="G144" s="245">
        <v>42</v>
      </c>
      <c r="H144" s="209">
        <v>10.072280000000001</v>
      </c>
      <c r="I144" s="210">
        <v>9</v>
      </c>
      <c r="J144" s="209">
        <v>2.1</v>
      </c>
      <c r="K144" s="210">
        <v>6</v>
      </c>
      <c r="L144" s="209">
        <v>0.62</v>
      </c>
      <c r="M144" s="210">
        <v>20</v>
      </c>
      <c r="N144" s="209">
        <v>7.119999999999999</v>
      </c>
      <c r="O144" s="210">
        <v>25</v>
      </c>
      <c r="P144" s="209">
        <v>44.379999999999995</v>
      </c>
      <c r="Q144" s="210">
        <v>0</v>
      </c>
      <c r="R144" s="211">
        <v>0</v>
      </c>
    </row>
    <row r="145" spans="1:18" ht="10.5" customHeight="1">
      <c r="A145" s="37"/>
      <c r="B145" s="38"/>
      <c r="C145" s="317"/>
      <c r="D145" s="38"/>
      <c r="E145" s="123">
        <f t="shared" si="17"/>
        <v>2848</v>
      </c>
      <c r="F145" s="124">
        <f t="shared" si="17"/>
        <v>2212208</v>
      </c>
      <c r="G145" s="246">
        <v>835</v>
      </c>
      <c r="H145" s="216">
        <v>413652</v>
      </c>
      <c r="I145" s="213">
        <v>952</v>
      </c>
      <c r="J145" s="216">
        <v>1188893</v>
      </c>
      <c r="K145" s="213">
        <v>167</v>
      </c>
      <c r="L145" s="216">
        <v>54485</v>
      </c>
      <c r="M145" s="213">
        <v>309</v>
      </c>
      <c r="N145" s="216">
        <v>335527</v>
      </c>
      <c r="O145" s="213">
        <v>355</v>
      </c>
      <c r="P145" s="216">
        <v>79459</v>
      </c>
      <c r="Q145" s="213">
        <v>230</v>
      </c>
      <c r="R145" s="214">
        <v>140192</v>
      </c>
    </row>
    <row r="146" spans="1:18" ht="10.5" customHeight="1">
      <c r="A146" s="37"/>
      <c r="B146" s="38"/>
      <c r="C146" s="317" t="s">
        <v>200</v>
      </c>
      <c r="D146" s="38"/>
      <c r="E146" s="106">
        <f t="shared" si="17"/>
        <v>0</v>
      </c>
      <c r="F146" s="122">
        <f t="shared" si="17"/>
        <v>0</v>
      </c>
      <c r="G146" s="245">
        <v>0</v>
      </c>
      <c r="H146" s="209">
        <v>0</v>
      </c>
      <c r="I146" s="210">
        <v>0</v>
      </c>
      <c r="J146" s="209">
        <v>0</v>
      </c>
      <c r="K146" s="210">
        <v>0</v>
      </c>
      <c r="L146" s="209">
        <v>0</v>
      </c>
      <c r="M146" s="210">
        <v>0</v>
      </c>
      <c r="N146" s="209">
        <v>0</v>
      </c>
      <c r="O146" s="210">
        <v>0</v>
      </c>
      <c r="P146" s="209">
        <v>0</v>
      </c>
      <c r="Q146" s="210">
        <v>0</v>
      </c>
      <c r="R146" s="211">
        <v>0</v>
      </c>
    </row>
    <row r="147" spans="1:18" ht="10.5" customHeight="1" thickBot="1">
      <c r="A147" s="35"/>
      <c r="B147" s="63"/>
      <c r="C147" s="319"/>
      <c r="D147" s="63"/>
      <c r="E147" s="127">
        <f t="shared" si="17"/>
        <v>462</v>
      </c>
      <c r="F147" s="128">
        <f t="shared" si="17"/>
        <v>128195.2</v>
      </c>
      <c r="G147" s="251">
        <v>0</v>
      </c>
      <c r="H147" s="252">
        <v>0</v>
      </c>
      <c r="I147" s="239">
        <v>396</v>
      </c>
      <c r="J147" s="252">
        <v>107054.2</v>
      </c>
      <c r="K147" s="239">
        <v>0</v>
      </c>
      <c r="L147" s="252">
        <v>0</v>
      </c>
      <c r="M147" s="239">
        <v>0</v>
      </c>
      <c r="N147" s="252">
        <v>0</v>
      </c>
      <c r="O147" s="239">
        <v>0</v>
      </c>
      <c r="P147" s="252">
        <v>0</v>
      </c>
      <c r="Q147" s="239">
        <v>66</v>
      </c>
      <c r="R147" s="240">
        <v>21141</v>
      </c>
    </row>
    <row r="148" ht="10.5" customHeight="1">
      <c r="C148" s="317"/>
    </row>
    <row r="149" ht="10.5" customHeight="1" thickBot="1">
      <c r="C149" s="317"/>
    </row>
    <row r="150" spans="1:18" ht="20.25" customHeight="1">
      <c r="A150" s="329" t="s">
        <v>279</v>
      </c>
      <c r="B150" s="339"/>
      <c r="C150" s="339"/>
      <c r="D150" s="340"/>
      <c r="E150" s="336" t="s">
        <v>136</v>
      </c>
      <c r="F150" s="335"/>
      <c r="G150" s="323" t="s">
        <v>137</v>
      </c>
      <c r="H150" s="324"/>
      <c r="I150" s="324" t="s">
        <v>138</v>
      </c>
      <c r="J150" s="324"/>
      <c r="K150" s="325" t="s">
        <v>235</v>
      </c>
      <c r="L150" s="326"/>
      <c r="M150" s="325" t="s">
        <v>234</v>
      </c>
      <c r="N150" s="326"/>
      <c r="O150" s="334" t="s">
        <v>236</v>
      </c>
      <c r="P150" s="324"/>
      <c r="Q150" s="324" t="s">
        <v>139</v>
      </c>
      <c r="R150" s="335"/>
    </row>
    <row r="151" spans="1:18" ht="10.5" customHeight="1" thickBot="1">
      <c r="A151" s="341"/>
      <c r="B151" s="342"/>
      <c r="C151" s="342"/>
      <c r="D151" s="343"/>
      <c r="E151" s="29" t="s">
        <v>140</v>
      </c>
      <c r="F151" s="30" t="s">
        <v>141</v>
      </c>
      <c r="G151" s="31" t="s">
        <v>140</v>
      </c>
      <c r="H151" s="32" t="s">
        <v>141</v>
      </c>
      <c r="I151" s="32" t="s">
        <v>140</v>
      </c>
      <c r="J151" s="32" t="s">
        <v>141</v>
      </c>
      <c r="K151" s="32" t="s">
        <v>140</v>
      </c>
      <c r="L151" s="32" t="s">
        <v>141</v>
      </c>
      <c r="M151" s="32" t="s">
        <v>140</v>
      </c>
      <c r="N151" s="32" t="s">
        <v>141</v>
      </c>
      <c r="O151" s="32" t="s">
        <v>140</v>
      </c>
      <c r="P151" s="32" t="s">
        <v>141</v>
      </c>
      <c r="Q151" s="32" t="s">
        <v>140</v>
      </c>
      <c r="R151" s="30" t="s">
        <v>141</v>
      </c>
    </row>
    <row r="152" spans="1:18" s="44" customFormat="1" ht="10.5" customHeight="1">
      <c r="A152" s="65"/>
      <c r="B152" s="338" t="s">
        <v>201</v>
      </c>
      <c r="C152" s="338"/>
      <c r="D152" s="34"/>
      <c r="E152" s="121">
        <f>SUM(E154+E156+E158+E160+E162+E164+E166+E168+E170+E172+E174+E176)</f>
        <v>10503</v>
      </c>
      <c r="F152" s="95">
        <f aca="true" t="shared" si="18" ref="F152:R153">SUM(F154+F156+F158+F160+F162+F164+F166+F168+F170+F172+F174+F176)</f>
        <v>3028338.828230009</v>
      </c>
      <c r="G152" s="253">
        <f t="shared" si="18"/>
        <v>1943</v>
      </c>
      <c r="H152" s="242">
        <f t="shared" si="18"/>
        <v>252600.6</v>
      </c>
      <c r="I152" s="203">
        <f t="shared" si="18"/>
        <v>1099</v>
      </c>
      <c r="J152" s="242">
        <f t="shared" si="18"/>
        <v>8430.052</v>
      </c>
      <c r="K152" s="242">
        <f t="shared" si="18"/>
        <v>409</v>
      </c>
      <c r="L152" s="242">
        <f t="shared" si="18"/>
        <v>91400.057</v>
      </c>
      <c r="M152" s="242">
        <f t="shared" si="18"/>
        <v>2049</v>
      </c>
      <c r="N152" s="242">
        <f t="shared" si="18"/>
        <v>1354204.4500000002</v>
      </c>
      <c r="O152" s="242">
        <f t="shared" si="18"/>
        <v>2630</v>
      </c>
      <c r="P152" s="242">
        <f t="shared" si="18"/>
        <v>1273007.1496200087</v>
      </c>
      <c r="Q152" s="242">
        <f t="shared" si="18"/>
        <v>2373</v>
      </c>
      <c r="R152" s="204">
        <f t="shared" si="18"/>
        <v>48696.519609999996</v>
      </c>
    </row>
    <row r="153" spans="1:18" s="44" customFormat="1" ht="10.5" customHeight="1">
      <c r="A153" s="62"/>
      <c r="B153" s="327"/>
      <c r="C153" s="327"/>
      <c r="D153" s="58"/>
      <c r="E153" s="105">
        <f>SUM(E155+E157+E159+E161+E163+E165+E167+E169+E171+E173+E175+E177)</f>
        <v>21439</v>
      </c>
      <c r="F153" s="116">
        <f t="shared" si="18"/>
        <v>32954711.355074763</v>
      </c>
      <c r="G153" s="254">
        <f t="shared" si="18"/>
        <v>4526</v>
      </c>
      <c r="H153" s="244">
        <f t="shared" si="18"/>
        <v>9984366.629460832</v>
      </c>
      <c r="I153" s="206">
        <f t="shared" si="18"/>
        <v>3058</v>
      </c>
      <c r="J153" s="244">
        <f t="shared" si="18"/>
        <v>1149039.3317298526</v>
      </c>
      <c r="K153" s="244">
        <f t="shared" si="18"/>
        <v>2310</v>
      </c>
      <c r="L153" s="244">
        <f t="shared" si="18"/>
        <v>10675231.212742541</v>
      </c>
      <c r="M153" s="244">
        <f t="shared" si="18"/>
        <v>5774</v>
      </c>
      <c r="N153" s="244">
        <f t="shared" si="18"/>
        <v>6273146.56837953</v>
      </c>
      <c r="O153" s="244">
        <f t="shared" si="18"/>
        <v>4027</v>
      </c>
      <c r="P153" s="244">
        <f t="shared" si="18"/>
        <v>4287320.460656251</v>
      </c>
      <c r="Q153" s="244">
        <f t="shared" si="18"/>
        <v>1744</v>
      </c>
      <c r="R153" s="207">
        <f t="shared" si="18"/>
        <v>585607.1521057547</v>
      </c>
    </row>
    <row r="154" spans="1:18" ht="10.5" customHeight="1">
      <c r="A154" s="37"/>
      <c r="B154" s="38"/>
      <c r="C154" s="337" t="s">
        <v>288</v>
      </c>
      <c r="D154" s="38"/>
      <c r="E154" s="106">
        <f aca="true" t="shared" si="19" ref="E154:F177">SUM(G154+I154+K154+M154+O154+Q154)</f>
        <v>3149</v>
      </c>
      <c r="F154" s="122">
        <f t="shared" si="19"/>
        <v>155204.0552300088</v>
      </c>
      <c r="G154" s="255">
        <v>281</v>
      </c>
      <c r="H154" s="209">
        <v>2833.6</v>
      </c>
      <c r="I154" s="210">
        <v>532</v>
      </c>
      <c r="J154" s="209">
        <v>4595.299999999999</v>
      </c>
      <c r="K154" s="210">
        <v>101</v>
      </c>
      <c r="L154" s="209">
        <v>12950.3</v>
      </c>
      <c r="M154" s="210">
        <v>250</v>
      </c>
      <c r="N154" s="209">
        <v>68643.21800000001</v>
      </c>
      <c r="O154" s="210">
        <v>835</v>
      </c>
      <c r="P154" s="209">
        <v>53779.14962000877</v>
      </c>
      <c r="Q154" s="209">
        <v>1150</v>
      </c>
      <c r="R154" s="211">
        <v>12402.48761</v>
      </c>
    </row>
    <row r="155" spans="1:18" ht="10.5" customHeight="1">
      <c r="A155" s="37"/>
      <c r="B155" s="38"/>
      <c r="C155" s="337"/>
      <c r="D155" s="38"/>
      <c r="E155" s="123">
        <f t="shared" si="19"/>
        <v>2379</v>
      </c>
      <c r="F155" s="124">
        <f t="shared" si="19"/>
        <v>974892.4820000001</v>
      </c>
      <c r="G155" s="256">
        <v>136</v>
      </c>
      <c r="H155" s="216">
        <v>32849.299999999996</v>
      </c>
      <c r="I155" s="213">
        <v>356</v>
      </c>
      <c r="J155" s="216">
        <v>122466.5</v>
      </c>
      <c r="K155" s="213">
        <v>141</v>
      </c>
      <c r="L155" s="216">
        <v>76535.59999999999</v>
      </c>
      <c r="M155" s="213">
        <v>731</v>
      </c>
      <c r="N155" s="216">
        <v>511263.6</v>
      </c>
      <c r="O155" s="213">
        <v>495</v>
      </c>
      <c r="P155" s="216">
        <v>192792.175</v>
      </c>
      <c r="Q155" s="216">
        <v>520</v>
      </c>
      <c r="R155" s="214">
        <v>38985.307</v>
      </c>
    </row>
    <row r="156" spans="1:18" ht="10.5" customHeight="1">
      <c r="A156" s="37"/>
      <c r="B156" s="38"/>
      <c r="C156" s="337" t="s">
        <v>289</v>
      </c>
      <c r="D156" s="38"/>
      <c r="E156" s="106">
        <f t="shared" si="19"/>
        <v>8</v>
      </c>
      <c r="F156" s="122">
        <f t="shared" si="19"/>
        <v>1583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1</v>
      </c>
      <c r="N156" s="39">
        <v>490</v>
      </c>
      <c r="O156" s="40">
        <v>7</v>
      </c>
      <c r="P156" s="39">
        <v>1093</v>
      </c>
      <c r="Q156" s="40">
        <v>0</v>
      </c>
      <c r="R156" s="41">
        <v>0</v>
      </c>
    </row>
    <row r="157" spans="1:18" ht="10.5" customHeight="1">
      <c r="A157" s="37"/>
      <c r="B157" s="38"/>
      <c r="C157" s="337"/>
      <c r="D157" s="38"/>
      <c r="E157" s="123">
        <f t="shared" si="19"/>
        <v>1445</v>
      </c>
      <c r="F157" s="124">
        <f t="shared" si="19"/>
        <v>5573393.3351</v>
      </c>
      <c r="G157" s="48">
        <v>332</v>
      </c>
      <c r="H157" s="47">
        <v>3447601.125</v>
      </c>
      <c r="I157" s="42">
        <v>397</v>
      </c>
      <c r="J157" s="47">
        <v>198832.66</v>
      </c>
      <c r="K157" s="42">
        <v>66</v>
      </c>
      <c r="L157" s="47">
        <v>53571</v>
      </c>
      <c r="M157" s="42">
        <v>272</v>
      </c>
      <c r="N157" s="47">
        <v>1601097</v>
      </c>
      <c r="O157" s="42">
        <v>164</v>
      </c>
      <c r="P157" s="47">
        <v>35468.3</v>
      </c>
      <c r="Q157" s="47">
        <v>214</v>
      </c>
      <c r="R157" s="43">
        <v>236823.2501</v>
      </c>
    </row>
    <row r="158" spans="1:18" ht="10.5" customHeight="1">
      <c r="A158" s="37"/>
      <c r="B158" s="38"/>
      <c r="C158" s="317" t="s">
        <v>202</v>
      </c>
      <c r="D158" s="38"/>
      <c r="E158" s="106">
        <f t="shared" si="19"/>
        <v>484</v>
      </c>
      <c r="F158" s="122">
        <f t="shared" si="19"/>
        <v>406438</v>
      </c>
      <c r="G158" s="255">
        <v>1</v>
      </c>
      <c r="H158" s="209">
        <v>1608</v>
      </c>
      <c r="I158" s="210">
        <v>0</v>
      </c>
      <c r="J158" s="209">
        <v>0</v>
      </c>
      <c r="K158" s="210">
        <v>1</v>
      </c>
      <c r="L158" s="209">
        <v>1520</v>
      </c>
      <c r="M158" s="210">
        <v>16</v>
      </c>
      <c r="N158" s="209">
        <v>8588</v>
      </c>
      <c r="O158" s="210">
        <v>464</v>
      </c>
      <c r="P158" s="209">
        <v>394322</v>
      </c>
      <c r="Q158" s="209">
        <v>2</v>
      </c>
      <c r="R158" s="211">
        <v>400</v>
      </c>
    </row>
    <row r="159" spans="1:18" ht="10.5" customHeight="1">
      <c r="A159" s="37"/>
      <c r="B159" s="38"/>
      <c r="C159" s="317"/>
      <c r="D159" s="38"/>
      <c r="E159" s="123">
        <f t="shared" si="19"/>
        <v>4403</v>
      </c>
      <c r="F159" s="124">
        <f t="shared" si="19"/>
        <v>3720561</v>
      </c>
      <c r="G159" s="256">
        <v>693</v>
      </c>
      <c r="H159" s="216">
        <v>435618</v>
      </c>
      <c r="I159" s="213">
        <v>1055</v>
      </c>
      <c r="J159" s="216">
        <v>405802</v>
      </c>
      <c r="K159" s="213">
        <v>105</v>
      </c>
      <c r="L159" s="216">
        <v>146377</v>
      </c>
      <c r="M159" s="213">
        <v>1536</v>
      </c>
      <c r="N159" s="216">
        <v>1560733</v>
      </c>
      <c r="O159" s="213">
        <v>780</v>
      </c>
      <c r="P159" s="216">
        <v>1021850</v>
      </c>
      <c r="Q159" s="216">
        <v>234</v>
      </c>
      <c r="R159" s="214">
        <v>150181</v>
      </c>
    </row>
    <row r="160" spans="1:18" ht="10.5" customHeight="1">
      <c r="A160" s="37"/>
      <c r="B160" s="38"/>
      <c r="C160" s="317" t="s">
        <v>203</v>
      </c>
      <c r="D160" s="38"/>
      <c r="E160" s="106">
        <f t="shared" si="19"/>
        <v>5410</v>
      </c>
      <c r="F160" s="122">
        <f t="shared" si="19"/>
        <v>1887931</v>
      </c>
      <c r="G160" s="257">
        <v>1432</v>
      </c>
      <c r="H160" s="257">
        <v>106719</v>
      </c>
      <c r="I160" s="257">
        <v>563</v>
      </c>
      <c r="J160" s="257">
        <v>3799</v>
      </c>
      <c r="K160" s="257">
        <v>203</v>
      </c>
      <c r="L160" s="257">
        <v>14914</v>
      </c>
      <c r="M160" s="257">
        <v>1279</v>
      </c>
      <c r="N160" s="257">
        <v>1210058</v>
      </c>
      <c r="O160" s="257">
        <v>782</v>
      </c>
      <c r="P160" s="257">
        <v>519438</v>
      </c>
      <c r="Q160" s="257">
        <v>1151</v>
      </c>
      <c r="R160" s="258">
        <v>33003</v>
      </c>
    </row>
    <row r="161" spans="1:18" ht="10.5" customHeight="1">
      <c r="A161" s="37"/>
      <c r="B161" s="38"/>
      <c r="C161" s="317"/>
      <c r="D161" s="38"/>
      <c r="E161" s="123">
        <f t="shared" si="19"/>
        <v>3302</v>
      </c>
      <c r="F161" s="124">
        <f t="shared" si="19"/>
        <v>2039060.7706247617</v>
      </c>
      <c r="G161" s="259">
        <v>617</v>
      </c>
      <c r="H161" s="259">
        <v>165178.354460833</v>
      </c>
      <c r="I161" s="259">
        <v>102</v>
      </c>
      <c r="J161" s="259">
        <v>1310.40972985234</v>
      </c>
      <c r="K161" s="259">
        <v>84</v>
      </c>
      <c r="L161" s="259">
        <v>17966.1257925406</v>
      </c>
      <c r="M161" s="259">
        <v>1262</v>
      </c>
      <c r="N161" s="259">
        <v>1188490.70337953</v>
      </c>
      <c r="O161" s="259">
        <v>770</v>
      </c>
      <c r="P161" s="259">
        <v>633281.785656251</v>
      </c>
      <c r="Q161" s="259">
        <v>467</v>
      </c>
      <c r="R161" s="260">
        <v>32833.3916057546</v>
      </c>
    </row>
    <row r="162" spans="1:18" ht="10.5" customHeight="1">
      <c r="A162" s="37"/>
      <c r="B162" s="57"/>
      <c r="C162" s="317" t="s">
        <v>204</v>
      </c>
      <c r="D162" s="38"/>
      <c r="E162" s="106">
        <f t="shared" si="19"/>
        <v>83</v>
      </c>
      <c r="F162" s="122">
        <f t="shared" si="19"/>
        <v>81935</v>
      </c>
      <c r="G162" s="255">
        <v>0</v>
      </c>
      <c r="H162" s="209">
        <v>0</v>
      </c>
      <c r="I162" s="210">
        <v>1</v>
      </c>
      <c r="J162" s="209">
        <v>25</v>
      </c>
      <c r="K162" s="210">
        <v>0</v>
      </c>
      <c r="L162" s="209">
        <v>0</v>
      </c>
      <c r="M162" s="210">
        <v>11</v>
      </c>
      <c r="N162" s="209">
        <v>16870</v>
      </c>
      <c r="O162" s="210">
        <v>52</v>
      </c>
      <c r="P162" s="209">
        <v>64040</v>
      </c>
      <c r="Q162" s="209">
        <v>19</v>
      </c>
      <c r="R162" s="211">
        <v>1000</v>
      </c>
    </row>
    <row r="163" spans="1:18" ht="10.5" customHeight="1">
      <c r="A163" s="37"/>
      <c r="B163" s="64"/>
      <c r="C163" s="317"/>
      <c r="D163" s="38"/>
      <c r="E163" s="123">
        <f t="shared" si="19"/>
        <v>559</v>
      </c>
      <c r="F163" s="124">
        <f t="shared" si="19"/>
        <v>539107</v>
      </c>
      <c r="G163" s="256">
        <v>0</v>
      </c>
      <c r="H163" s="216">
        <v>0</v>
      </c>
      <c r="I163" s="213">
        <v>156</v>
      </c>
      <c r="J163" s="216">
        <v>94475</v>
      </c>
      <c r="K163" s="213">
        <v>0</v>
      </c>
      <c r="L163" s="216">
        <v>0</v>
      </c>
      <c r="M163" s="213">
        <v>217</v>
      </c>
      <c r="N163" s="216">
        <v>319522</v>
      </c>
      <c r="O163" s="213">
        <v>70</v>
      </c>
      <c r="P163" s="216">
        <v>73600</v>
      </c>
      <c r="Q163" s="216">
        <v>116</v>
      </c>
      <c r="R163" s="214">
        <v>51510</v>
      </c>
    </row>
    <row r="164" spans="1:18" ht="10.5" customHeight="1">
      <c r="A164" s="37"/>
      <c r="B164" s="38"/>
      <c r="C164" s="317" t="s">
        <v>205</v>
      </c>
      <c r="D164" s="38"/>
      <c r="E164" s="106">
        <f t="shared" si="19"/>
        <v>69</v>
      </c>
      <c r="F164" s="122">
        <f t="shared" si="19"/>
        <v>18001</v>
      </c>
      <c r="G164" s="255">
        <v>0</v>
      </c>
      <c r="H164" s="209">
        <v>0</v>
      </c>
      <c r="I164" s="210">
        <v>0</v>
      </c>
      <c r="J164" s="209">
        <v>0</v>
      </c>
      <c r="K164" s="210">
        <v>0</v>
      </c>
      <c r="L164" s="209">
        <v>0</v>
      </c>
      <c r="M164" s="210">
        <v>16</v>
      </c>
      <c r="N164" s="209">
        <v>3153</v>
      </c>
      <c r="O164" s="210">
        <v>53</v>
      </c>
      <c r="P164" s="209">
        <v>14848</v>
      </c>
      <c r="Q164" s="209">
        <v>0</v>
      </c>
      <c r="R164" s="211">
        <v>0</v>
      </c>
    </row>
    <row r="165" spans="1:18" ht="10.5" customHeight="1">
      <c r="A165" s="37"/>
      <c r="B165" s="38"/>
      <c r="C165" s="317"/>
      <c r="D165" s="38"/>
      <c r="E165" s="123">
        <f t="shared" si="19"/>
        <v>305</v>
      </c>
      <c r="F165" s="124">
        <f t="shared" si="19"/>
        <v>376177.07</v>
      </c>
      <c r="G165" s="256">
        <v>180</v>
      </c>
      <c r="H165" s="216">
        <v>304357</v>
      </c>
      <c r="I165" s="213">
        <v>0</v>
      </c>
      <c r="J165" s="216">
        <v>0</v>
      </c>
      <c r="K165" s="213">
        <v>0</v>
      </c>
      <c r="L165" s="216">
        <v>0</v>
      </c>
      <c r="M165" s="213">
        <v>114</v>
      </c>
      <c r="N165" s="216">
        <v>66864</v>
      </c>
      <c r="O165" s="213">
        <v>10</v>
      </c>
      <c r="P165" s="216">
        <v>4956</v>
      </c>
      <c r="Q165" s="216">
        <v>1</v>
      </c>
      <c r="R165" s="214">
        <v>0.07</v>
      </c>
    </row>
    <row r="166" spans="1:18" ht="10.5" customHeight="1">
      <c r="A166" s="37"/>
      <c r="B166" s="38"/>
      <c r="C166" s="317" t="s">
        <v>206</v>
      </c>
      <c r="D166" s="38"/>
      <c r="E166" s="106">
        <f t="shared" si="19"/>
        <v>13</v>
      </c>
      <c r="F166" s="122">
        <f t="shared" si="19"/>
        <v>63.803</v>
      </c>
      <c r="G166" s="208">
        <v>0</v>
      </c>
      <c r="H166" s="255">
        <v>0</v>
      </c>
      <c r="I166" s="210">
        <v>3</v>
      </c>
      <c r="J166" s="209">
        <v>10.752</v>
      </c>
      <c r="K166" s="210">
        <v>1</v>
      </c>
      <c r="L166" s="209">
        <v>0.257</v>
      </c>
      <c r="M166" s="210">
        <v>4</v>
      </c>
      <c r="N166" s="209">
        <v>37.762</v>
      </c>
      <c r="O166" s="210">
        <v>1</v>
      </c>
      <c r="P166" s="209">
        <v>0</v>
      </c>
      <c r="Q166" s="209">
        <v>4</v>
      </c>
      <c r="R166" s="211">
        <v>15.032</v>
      </c>
    </row>
    <row r="167" spans="1:18" ht="10.5" customHeight="1">
      <c r="A167" s="37"/>
      <c r="B167" s="38"/>
      <c r="C167" s="317"/>
      <c r="D167" s="38"/>
      <c r="E167" s="123">
        <f t="shared" si="19"/>
        <v>1150</v>
      </c>
      <c r="F167" s="124">
        <f t="shared" si="19"/>
        <v>1083016.7373500003</v>
      </c>
      <c r="G167" s="256">
        <v>581</v>
      </c>
      <c r="H167" s="216">
        <v>1050230</v>
      </c>
      <c r="I167" s="213">
        <v>543</v>
      </c>
      <c r="J167" s="216">
        <v>30895.506</v>
      </c>
      <c r="K167" s="213">
        <v>3</v>
      </c>
      <c r="L167" s="216">
        <v>1.54695</v>
      </c>
      <c r="M167" s="213">
        <v>14</v>
      </c>
      <c r="N167" s="216">
        <v>1843.965</v>
      </c>
      <c r="O167" s="213">
        <v>1</v>
      </c>
      <c r="P167" s="216">
        <v>22</v>
      </c>
      <c r="Q167" s="216">
        <v>8</v>
      </c>
      <c r="R167" s="214">
        <v>23.7194</v>
      </c>
    </row>
    <row r="168" spans="1:18" ht="10.5" customHeight="1">
      <c r="A168" s="37"/>
      <c r="B168" s="38"/>
      <c r="C168" s="317" t="s">
        <v>207</v>
      </c>
      <c r="D168" s="38"/>
      <c r="E168" s="106">
        <f t="shared" si="19"/>
        <v>210</v>
      </c>
      <c r="F168" s="122">
        <f t="shared" si="19"/>
        <v>42464</v>
      </c>
      <c r="G168" s="255">
        <v>9</v>
      </c>
      <c r="H168" s="209">
        <v>1745</v>
      </c>
      <c r="I168" s="210">
        <v>0</v>
      </c>
      <c r="J168" s="209">
        <v>0</v>
      </c>
      <c r="K168" s="210">
        <v>0</v>
      </c>
      <c r="L168" s="209">
        <v>0</v>
      </c>
      <c r="M168" s="210">
        <v>51</v>
      </c>
      <c r="N168" s="209">
        <v>5495</v>
      </c>
      <c r="O168" s="210">
        <v>149</v>
      </c>
      <c r="P168" s="209">
        <v>35224</v>
      </c>
      <c r="Q168" s="209">
        <v>1</v>
      </c>
      <c r="R168" s="211">
        <v>0</v>
      </c>
    </row>
    <row r="169" spans="1:18" ht="10.5" customHeight="1">
      <c r="A169" s="37"/>
      <c r="B169" s="38"/>
      <c r="C169" s="317"/>
      <c r="D169" s="38"/>
      <c r="E169" s="123">
        <f t="shared" si="19"/>
        <v>886</v>
      </c>
      <c r="F169" s="124">
        <f t="shared" si="19"/>
        <v>299855</v>
      </c>
      <c r="G169" s="256">
        <v>335</v>
      </c>
      <c r="H169" s="216">
        <v>68075</v>
      </c>
      <c r="I169" s="213">
        <v>0</v>
      </c>
      <c r="J169" s="216">
        <v>0</v>
      </c>
      <c r="K169" s="213">
        <v>0</v>
      </c>
      <c r="L169" s="216">
        <v>0</v>
      </c>
      <c r="M169" s="213">
        <v>371</v>
      </c>
      <c r="N169" s="216">
        <v>217520</v>
      </c>
      <c r="O169" s="213">
        <v>175</v>
      </c>
      <c r="P169" s="216">
        <v>14259</v>
      </c>
      <c r="Q169" s="216">
        <v>5</v>
      </c>
      <c r="R169" s="214">
        <v>1</v>
      </c>
    </row>
    <row r="170" spans="1:18" ht="10.5" customHeight="1">
      <c r="A170" s="37"/>
      <c r="B170" s="38"/>
      <c r="C170" s="317" t="s">
        <v>208</v>
      </c>
      <c r="D170" s="38"/>
      <c r="E170" s="106">
        <f t="shared" si="19"/>
        <v>245</v>
      </c>
      <c r="F170" s="122">
        <f t="shared" si="19"/>
        <v>6547.97</v>
      </c>
      <c r="G170" s="255">
        <v>0</v>
      </c>
      <c r="H170" s="209">
        <v>0</v>
      </c>
      <c r="I170" s="210">
        <v>0</v>
      </c>
      <c r="J170" s="209">
        <v>0</v>
      </c>
      <c r="K170" s="210">
        <v>4</v>
      </c>
      <c r="L170" s="209">
        <v>787.5</v>
      </c>
      <c r="M170" s="210">
        <v>241</v>
      </c>
      <c r="N170" s="209">
        <v>5760.47</v>
      </c>
      <c r="O170" s="210">
        <v>0</v>
      </c>
      <c r="P170" s="209">
        <v>0</v>
      </c>
      <c r="Q170" s="209">
        <v>0</v>
      </c>
      <c r="R170" s="211">
        <v>0</v>
      </c>
    </row>
    <row r="171" spans="1:18" ht="10.5" customHeight="1">
      <c r="A171" s="37"/>
      <c r="B171" s="38"/>
      <c r="C171" s="317"/>
      <c r="D171" s="38"/>
      <c r="E171" s="123">
        <f t="shared" si="19"/>
        <v>476</v>
      </c>
      <c r="F171" s="124">
        <f t="shared" si="19"/>
        <v>62455.912000000004</v>
      </c>
      <c r="G171" s="256">
        <v>2</v>
      </c>
      <c r="H171" s="216">
        <v>1200</v>
      </c>
      <c r="I171" s="213">
        <v>0</v>
      </c>
      <c r="J171" s="216">
        <v>0</v>
      </c>
      <c r="K171" s="213">
        <v>383</v>
      </c>
      <c r="L171" s="216">
        <v>55321.94</v>
      </c>
      <c r="M171" s="213">
        <v>16</v>
      </c>
      <c r="N171" s="216">
        <v>5742.8</v>
      </c>
      <c r="O171" s="213">
        <v>0</v>
      </c>
      <c r="P171" s="216">
        <v>0</v>
      </c>
      <c r="Q171" s="216">
        <v>75</v>
      </c>
      <c r="R171" s="214">
        <v>191.172</v>
      </c>
    </row>
    <row r="172" spans="1:18" ht="10.5" customHeight="1">
      <c r="A172" s="37"/>
      <c r="B172" s="38"/>
      <c r="C172" s="317" t="s">
        <v>209</v>
      </c>
      <c r="D172" s="38"/>
      <c r="E172" s="106">
        <f t="shared" si="19"/>
        <v>6</v>
      </c>
      <c r="F172" s="122">
        <f t="shared" si="19"/>
        <v>952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6</v>
      </c>
      <c r="P172" s="39">
        <v>952</v>
      </c>
      <c r="Q172" s="40">
        <v>0</v>
      </c>
      <c r="R172" s="40">
        <v>0</v>
      </c>
    </row>
    <row r="173" spans="1:18" ht="10.5" customHeight="1">
      <c r="A173" s="37"/>
      <c r="B173" s="38"/>
      <c r="C173" s="317"/>
      <c r="D173" s="38"/>
      <c r="E173" s="123">
        <f t="shared" si="19"/>
        <v>166</v>
      </c>
      <c r="F173" s="124">
        <f t="shared" si="19"/>
        <v>41922.047999999995</v>
      </c>
      <c r="G173" s="48">
        <v>41</v>
      </c>
      <c r="H173" s="47">
        <v>251.85</v>
      </c>
      <c r="I173" s="42">
        <v>7</v>
      </c>
      <c r="J173" s="47">
        <v>27.256</v>
      </c>
      <c r="K173" s="42">
        <v>0</v>
      </c>
      <c r="L173" s="47">
        <v>0</v>
      </c>
      <c r="M173" s="42">
        <v>51</v>
      </c>
      <c r="N173" s="47">
        <v>41123.5</v>
      </c>
      <c r="O173" s="42">
        <v>44</v>
      </c>
      <c r="P173" s="47">
        <v>503.2</v>
      </c>
      <c r="Q173" s="47">
        <v>23</v>
      </c>
      <c r="R173" s="43">
        <v>16.242</v>
      </c>
    </row>
    <row r="174" spans="1:18" ht="10.5" customHeight="1">
      <c r="A174" s="37"/>
      <c r="B174" s="38"/>
      <c r="C174" s="317" t="s">
        <v>210</v>
      </c>
      <c r="D174" s="38"/>
      <c r="E174" s="106">
        <f t="shared" si="19"/>
        <v>687</v>
      </c>
      <c r="F174" s="122">
        <f t="shared" si="19"/>
        <v>427206</v>
      </c>
      <c r="G174" s="255">
        <v>152</v>
      </c>
      <c r="H174" s="209">
        <v>139692</v>
      </c>
      <c r="I174" s="210">
        <v>0</v>
      </c>
      <c r="J174" s="209">
        <v>0</v>
      </c>
      <c r="K174" s="210">
        <v>99</v>
      </c>
      <c r="L174" s="209">
        <v>61228</v>
      </c>
      <c r="M174" s="210">
        <v>124</v>
      </c>
      <c r="N174" s="209">
        <v>35101</v>
      </c>
      <c r="O174" s="210">
        <v>266</v>
      </c>
      <c r="P174" s="209">
        <v>189309</v>
      </c>
      <c r="Q174" s="209">
        <v>46</v>
      </c>
      <c r="R174" s="211">
        <v>1876</v>
      </c>
    </row>
    <row r="175" spans="1:18" ht="10.5" customHeight="1">
      <c r="A175" s="37"/>
      <c r="B175" s="38"/>
      <c r="C175" s="317"/>
      <c r="D175" s="38"/>
      <c r="E175" s="123">
        <f t="shared" si="19"/>
        <v>5744</v>
      </c>
      <c r="F175" s="124">
        <f t="shared" si="19"/>
        <v>18243966</v>
      </c>
      <c r="G175" s="256">
        <v>1437</v>
      </c>
      <c r="H175" s="216">
        <v>4478985</v>
      </c>
      <c r="I175" s="213">
        <v>442</v>
      </c>
      <c r="J175" s="216">
        <v>295230</v>
      </c>
      <c r="K175" s="213">
        <v>1528</v>
      </c>
      <c r="L175" s="216">
        <v>10325458</v>
      </c>
      <c r="M175" s="213">
        <v>891</v>
      </c>
      <c r="N175" s="216">
        <v>758831</v>
      </c>
      <c r="O175" s="213">
        <v>1365</v>
      </c>
      <c r="P175" s="216">
        <v>2310420</v>
      </c>
      <c r="Q175" s="216">
        <v>81</v>
      </c>
      <c r="R175" s="214">
        <v>75042</v>
      </c>
    </row>
    <row r="176" spans="1:18" ht="10.5" customHeight="1">
      <c r="A176" s="37"/>
      <c r="B176" s="38"/>
      <c r="C176" s="317" t="s">
        <v>211</v>
      </c>
      <c r="D176" s="38"/>
      <c r="E176" s="106">
        <f t="shared" si="19"/>
        <v>139</v>
      </c>
      <c r="F176" s="122">
        <f t="shared" si="19"/>
        <v>13</v>
      </c>
      <c r="G176" s="255">
        <v>68</v>
      </c>
      <c r="H176" s="209">
        <v>3</v>
      </c>
      <c r="I176" s="210">
        <v>0</v>
      </c>
      <c r="J176" s="209">
        <v>0</v>
      </c>
      <c r="K176" s="210">
        <v>0</v>
      </c>
      <c r="L176" s="209">
        <v>0</v>
      </c>
      <c r="M176" s="210">
        <v>56</v>
      </c>
      <c r="N176" s="209">
        <v>8</v>
      </c>
      <c r="O176" s="210">
        <v>15</v>
      </c>
      <c r="P176" s="209">
        <v>2</v>
      </c>
      <c r="Q176" s="209">
        <v>0</v>
      </c>
      <c r="R176" s="211">
        <v>0</v>
      </c>
    </row>
    <row r="177" spans="1:18" ht="10.5" customHeight="1">
      <c r="A177" s="60"/>
      <c r="B177" s="61"/>
      <c r="C177" s="318"/>
      <c r="D177" s="61"/>
      <c r="E177" s="125">
        <f t="shared" si="19"/>
        <v>624</v>
      </c>
      <c r="F177" s="126">
        <f t="shared" si="19"/>
        <v>304</v>
      </c>
      <c r="G177" s="261">
        <v>172</v>
      </c>
      <c r="H177" s="248">
        <v>21</v>
      </c>
      <c r="I177" s="218">
        <v>0</v>
      </c>
      <c r="J177" s="248">
        <v>0</v>
      </c>
      <c r="K177" s="218">
        <v>0</v>
      </c>
      <c r="L177" s="248">
        <v>0</v>
      </c>
      <c r="M177" s="218">
        <v>299</v>
      </c>
      <c r="N177" s="248">
        <v>115</v>
      </c>
      <c r="O177" s="218">
        <v>153</v>
      </c>
      <c r="P177" s="248">
        <v>168</v>
      </c>
      <c r="Q177" s="248">
        <v>0</v>
      </c>
      <c r="R177" s="219">
        <v>0</v>
      </c>
    </row>
    <row r="178" spans="1:18" s="44" customFormat="1" ht="10.5" customHeight="1">
      <c r="A178" s="66"/>
      <c r="B178" s="320" t="s">
        <v>212</v>
      </c>
      <c r="C178" s="320"/>
      <c r="D178" s="74"/>
      <c r="E178" s="104">
        <f>SUM(E180+E182+E184+E186+E188+E190)</f>
        <v>417</v>
      </c>
      <c r="F178" s="118">
        <f>SUM(F180+F182+F184+F186+F188+F190)</f>
        <v>286022.9121</v>
      </c>
      <c r="G178" s="262">
        <f aca="true" t="shared" si="20" ref="G178:R179">SUM(G180+G182+G184+G186+G188+G190)</f>
        <v>46</v>
      </c>
      <c r="H178" s="235">
        <f t="shared" si="20"/>
        <v>46.89</v>
      </c>
      <c r="I178" s="236">
        <f t="shared" si="20"/>
        <v>3</v>
      </c>
      <c r="J178" s="235">
        <f t="shared" si="20"/>
        <v>52.9335</v>
      </c>
      <c r="K178" s="235">
        <f t="shared" si="20"/>
        <v>0</v>
      </c>
      <c r="L178" s="235">
        <f t="shared" si="20"/>
        <v>0</v>
      </c>
      <c r="M178" s="235">
        <f t="shared" si="20"/>
        <v>182</v>
      </c>
      <c r="N178" s="235">
        <f t="shared" si="20"/>
        <v>127980</v>
      </c>
      <c r="O178" s="235">
        <f t="shared" si="20"/>
        <v>179</v>
      </c>
      <c r="P178" s="235">
        <f t="shared" si="20"/>
        <v>157942.7986</v>
      </c>
      <c r="Q178" s="235">
        <f t="shared" si="20"/>
        <v>7</v>
      </c>
      <c r="R178" s="237">
        <f t="shared" si="20"/>
        <v>0.29</v>
      </c>
    </row>
    <row r="179" spans="1:18" s="44" customFormat="1" ht="10.5" customHeight="1">
      <c r="A179" s="62"/>
      <c r="B179" s="327"/>
      <c r="C179" s="327"/>
      <c r="D179" s="58"/>
      <c r="E179" s="105">
        <f>SUM(E181+E183+E185+E187+E189+E191)</f>
        <v>968</v>
      </c>
      <c r="F179" s="116">
        <f>SUM(F181+F183+F185+F187+F189+F191)</f>
        <v>886008.12511735</v>
      </c>
      <c r="G179" s="254">
        <f t="shared" si="20"/>
        <v>147</v>
      </c>
      <c r="H179" s="244">
        <f t="shared" si="20"/>
        <v>587.7025</v>
      </c>
      <c r="I179" s="206">
        <f t="shared" si="20"/>
        <v>134</v>
      </c>
      <c r="J179" s="244">
        <f t="shared" si="20"/>
        <v>116871.60068</v>
      </c>
      <c r="K179" s="244">
        <f t="shared" si="20"/>
        <v>0</v>
      </c>
      <c r="L179" s="244">
        <f t="shared" si="20"/>
        <v>0</v>
      </c>
      <c r="M179" s="244">
        <f t="shared" si="20"/>
        <v>368</v>
      </c>
      <c r="N179" s="244">
        <f t="shared" si="20"/>
        <v>496345</v>
      </c>
      <c r="O179" s="244">
        <f t="shared" si="20"/>
        <v>256</v>
      </c>
      <c r="P179" s="244">
        <f t="shared" si="20"/>
        <v>269980.151</v>
      </c>
      <c r="Q179" s="244">
        <f t="shared" si="20"/>
        <v>63</v>
      </c>
      <c r="R179" s="207">
        <f t="shared" si="20"/>
        <v>2223.6709373500003</v>
      </c>
    </row>
    <row r="180" spans="1:18" ht="10.5" customHeight="1">
      <c r="A180" s="37"/>
      <c r="B180" s="38"/>
      <c r="C180" s="317" t="s">
        <v>213</v>
      </c>
      <c r="D180" s="38"/>
      <c r="E180" s="106">
        <f aca="true" t="shared" si="21" ref="E180:F191">SUM(G180+I180+K180+M180+O180+Q180)</f>
        <v>2</v>
      </c>
      <c r="F180" s="122">
        <f t="shared" si="21"/>
        <v>14.9735</v>
      </c>
      <c r="G180" s="255">
        <v>0</v>
      </c>
      <c r="H180" s="209">
        <v>0</v>
      </c>
      <c r="I180" s="210">
        <v>2</v>
      </c>
      <c r="J180" s="209">
        <v>14.9735</v>
      </c>
      <c r="K180" s="210">
        <v>0</v>
      </c>
      <c r="L180" s="209">
        <v>0</v>
      </c>
      <c r="M180" s="210">
        <v>0</v>
      </c>
      <c r="N180" s="209">
        <v>0</v>
      </c>
      <c r="O180" s="210">
        <v>0</v>
      </c>
      <c r="P180" s="209">
        <v>0</v>
      </c>
      <c r="Q180" s="209">
        <v>0</v>
      </c>
      <c r="R180" s="211">
        <v>0</v>
      </c>
    </row>
    <row r="181" spans="1:18" ht="10.5" customHeight="1">
      <c r="A181" s="37"/>
      <c r="B181" s="38"/>
      <c r="C181" s="317"/>
      <c r="D181" s="38"/>
      <c r="E181" s="123">
        <f t="shared" si="21"/>
        <v>35</v>
      </c>
      <c r="F181" s="124">
        <f t="shared" si="21"/>
        <v>163.25561735000002</v>
      </c>
      <c r="G181" s="256">
        <v>0</v>
      </c>
      <c r="H181" s="216">
        <v>0</v>
      </c>
      <c r="I181" s="213">
        <v>7</v>
      </c>
      <c r="J181" s="263">
        <v>124.78068</v>
      </c>
      <c r="K181" s="213">
        <v>0</v>
      </c>
      <c r="L181" s="216">
        <v>0</v>
      </c>
      <c r="M181" s="213">
        <v>0</v>
      </c>
      <c r="N181" s="216">
        <v>0</v>
      </c>
      <c r="O181" s="213">
        <v>5</v>
      </c>
      <c r="P181" s="216">
        <v>38</v>
      </c>
      <c r="Q181" s="216">
        <v>23</v>
      </c>
      <c r="R181" s="264">
        <v>0.47493735</v>
      </c>
    </row>
    <row r="182" spans="1:18" ht="10.5" customHeight="1">
      <c r="A182" s="37"/>
      <c r="B182" s="57"/>
      <c r="C182" s="317" t="s">
        <v>214</v>
      </c>
      <c r="D182" s="38"/>
      <c r="E182" s="106">
        <f t="shared" si="21"/>
        <v>7</v>
      </c>
      <c r="F182" s="122">
        <f t="shared" si="21"/>
        <v>0.29</v>
      </c>
      <c r="G182" s="255">
        <v>0</v>
      </c>
      <c r="H182" s="209">
        <v>0</v>
      </c>
      <c r="I182" s="210">
        <v>0</v>
      </c>
      <c r="J182" s="209">
        <v>0</v>
      </c>
      <c r="K182" s="210">
        <v>0</v>
      </c>
      <c r="L182" s="209">
        <v>0</v>
      </c>
      <c r="M182" s="210">
        <v>0</v>
      </c>
      <c r="N182" s="209">
        <v>0</v>
      </c>
      <c r="O182" s="210">
        <v>0</v>
      </c>
      <c r="P182" s="209">
        <v>0</v>
      </c>
      <c r="Q182" s="209">
        <v>7</v>
      </c>
      <c r="R182" s="211">
        <v>0.29</v>
      </c>
    </row>
    <row r="183" spans="1:18" ht="10.5" customHeight="1">
      <c r="A183" s="37"/>
      <c r="B183" s="64"/>
      <c r="C183" s="317"/>
      <c r="D183" s="38"/>
      <c r="E183" s="123">
        <f t="shared" si="21"/>
        <v>8</v>
      </c>
      <c r="F183" s="124">
        <f t="shared" si="21"/>
        <v>1.31</v>
      </c>
      <c r="G183" s="256">
        <v>0</v>
      </c>
      <c r="H183" s="216">
        <v>0</v>
      </c>
      <c r="I183" s="213">
        <v>0</v>
      </c>
      <c r="J183" s="216">
        <v>0</v>
      </c>
      <c r="K183" s="213">
        <v>0</v>
      </c>
      <c r="L183" s="216">
        <v>0</v>
      </c>
      <c r="M183" s="213">
        <v>0</v>
      </c>
      <c r="N183" s="216">
        <v>0</v>
      </c>
      <c r="O183" s="213">
        <v>0</v>
      </c>
      <c r="P183" s="216">
        <v>0</v>
      </c>
      <c r="Q183" s="216">
        <v>8</v>
      </c>
      <c r="R183" s="265">
        <v>1.31</v>
      </c>
    </row>
    <row r="184" spans="1:18" ht="10.5" customHeight="1">
      <c r="A184" s="37"/>
      <c r="B184" s="38"/>
      <c r="C184" s="317" t="s">
        <v>215</v>
      </c>
      <c r="D184" s="38"/>
      <c r="E184" s="106">
        <f t="shared" si="21"/>
        <v>6</v>
      </c>
      <c r="F184" s="122">
        <f t="shared" si="21"/>
        <v>552.6486</v>
      </c>
      <c r="G184" s="255">
        <v>1</v>
      </c>
      <c r="H184" s="209">
        <v>6.89</v>
      </c>
      <c r="I184" s="210">
        <v>1</v>
      </c>
      <c r="J184" s="266">
        <v>37.96</v>
      </c>
      <c r="K184" s="210">
        <v>0</v>
      </c>
      <c r="L184" s="209">
        <v>0</v>
      </c>
      <c r="M184" s="210">
        <v>0</v>
      </c>
      <c r="N184" s="209">
        <v>0</v>
      </c>
      <c r="O184" s="210">
        <v>4</v>
      </c>
      <c r="P184" s="267">
        <v>507.7986</v>
      </c>
      <c r="Q184" s="209">
        <v>0</v>
      </c>
      <c r="R184" s="211">
        <v>0</v>
      </c>
    </row>
    <row r="185" spans="1:18" ht="10.5" customHeight="1">
      <c r="A185" s="37"/>
      <c r="B185" s="38"/>
      <c r="C185" s="317"/>
      <c r="D185" s="38"/>
      <c r="E185" s="123">
        <f t="shared" si="21"/>
        <v>108</v>
      </c>
      <c r="F185" s="124">
        <f t="shared" si="21"/>
        <v>27492.375999999997</v>
      </c>
      <c r="G185" s="256">
        <v>6</v>
      </c>
      <c r="H185" s="263">
        <v>15.805</v>
      </c>
      <c r="I185" s="213">
        <v>25</v>
      </c>
      <c r="J185" s="266">
        <v>14965.82</v>
      </c>
      <c r="K185" s="213">
        <v>0</v>
      </c>
      <c r="L185" s="216">
        <v>0</v>
      </c>
      <c r="M185" s="213">
        <v>5</v>
      </c>
      <c r="N185" s="216">
        <v>4090</v>
      </c>
      <c r="O185" s="213">
        <v>56</v>
      </c>
      <c r="P185" s="263">
        <v>8136.151</v>
      </c>
      <c r="Q185" s="216">
        <v>16</v>
      </c>
      <c r="R185" s="268">
        <v>284.6</v>
      </c>
    </row>
    <row r="186" spans="1:18" ht="10.5" customHeight="1">
      <c r="A186" s="37"/>
      <c r="B186" s="38"/>
      <c r="C186" s="317" t="s">
        <v>216</v>
      </c>
      <c r="D186" s="38"/>
      <c r="E186" s="106">
        <f t="shared" si="21"/>
        <v>77</v>
      </c>
      <c r="F186" s="122">
        <f t="shared" si="21"/>
        <v>71116</v>
      </c>
      <c r="G186" s="255">
        <v>0</v>
      </c>
      <c r="H186" s="209">
        <v>0</v>
      </c>
      <c r="I186" s="210">
        <v>0</v>
      </c>
      <c r="J186" s="209">
        <v>0</v>
      </c>
      <c r="K186" s="210">
        <v>0</v>
      </c>
      <c r="L186" s="209">
        <v>0</v>
      </c>
      <c r="M186" s="210">
        <v>18</v>
      </c>
      <c r="N186" s="209">
        <v>17674</v>
      </c>
      <c r="O186" s="210">
        <v>59</v>
      </c>
      <c r="P186" s="209">
        <v>53442</v>
      </c>
      <c r="Q186" s="209">
        <v>0</v>
      </c>
      <c r="R186" s="211">
        <v>0</v>
      </c>
    </row>
    <row r="187" spans="1:18" ht="10.5" customHeight="1">
      <c r="A187" s="37"/>
      <c r="B187" s="38"/>
      <c r="C187" s="317"/>
      <c r="D187" s="38"/>
      <c r="E187" s="123">
        <f t="shared" si="21"/>
        <v>262</v>
      </c>
      <c r="F187" s="124">
        <f t="shared" si="21"/>
        <v>377584</v>
      </c>
      <c r="G187" s="256">
        <v>0</v>
      </c>
      <c r="H187" s="216">
        <v>0</v>
      </c>
      <c r="I187" s="213">
        <v>65</v>
      </c>
      <c r="J187" s="216">
        <v>69852</v>
      </c>
      <c r="K187" s="213">
        <v>0</v>
      </c>
      <c r="L187" s="216">
        <v>0</v>
      </c>
      <c r="M187" s="213">
        <v>162</v>
      </c>
      <c r="N187" s="216">
        <v>255916</v>
      </c>
      <c r="O187" s="213">
        <v>35</v>
      </c>
      <c r="P187" s="216">
        <v>51816</v>
      </c>
      <c r="Q187" s="216">
        <v>0</v>
      </c>
      <c r="R187" s="214">
        <v>0</v>
      </c>
    </row>
    <row r="188" spans="1:18" ht="10.5" customHeight="1">
      <c r="A188" s="37"/>
      <c r="B188" s="57"/>
      <c r="C188" s="317" t="s">
        <v>217</v>
      </c>
      <c r="D188" s="38"/>
      <c r="E188" s="106">
        <f t="shared" si="21"/>
        <v>325</v>
      </c>
      <c r="F188" s="122">
        <f t="shared" si="21"/>
        <v>214339</v>
      </c>
      <c r="G188" s="255">
        <v>45</v>
      </c>
      <c r="H188" s="209">
        <v>40</v>
      </c>
      <c r="I188" s="210">
        <v>0</v>
      </c>
      <c r="J188" s="209">
        <v>0</v>
      </c>
      <c r="K188" s="210">
        <v>0</v>
      </c>
      <c r="L188" s="209">
        <v>0</v>
      </c>
      <c r="M188" s="210">
        <v>164</v>
      </c>
      <c r="N188" s="209">
        <v>110306</v>
      </c>
      <c r="O188" s="210">
        <v>116</v>
      </c>
      <c r="P188" s="209">
        <v>103993</v>
      </c>
      <c r="Q188" s="209">
        <v>0</v>
      </c>
      <c r="R188" s="211">
        <v>0</v>
      </c>
    </row>
    <row r="189" spans="1:18" ht="10.5" customHeight="1">
      <c r="A189" s="37"/>
      <c r="B189" s="67"/>
      <c r="C189" s="317"/>
      <c r="D189" s="38"/>
      <c r="E189" s="123">
        <f t="shared" si="21"/>
        <v>547</v>
      </c>
      <c r="F189" s="124">
        <f t="shared" si="21"/>
        <v>480761</v>
      </c>
      <c r="G189" s="256">
        <v>137</v>
      </c>
      <c r="H189" s="216">
        <v>566</v>
      </c>
      <c r="I189" s="213">
        <v>37</v>
      </c>
      <c r="J189" s="216">
        <v>31929</v>
      </c>
      <c r="K189" s="213">
        <v>0</v>
      </c>
      <c r="L189" s="216">
        <v>0</v>
      </c>
      <c r="M189" s="213">
        <v>201</v>
      </c>
      <c r="N189" s="216">
        <v>236339</v>
      </c>
      <c r="O189" s="213">
        <v>160</v>
      </c>
      <c r="P189" s="216">
        <v>209990</v>
      </c>
      <c r="Q189" s="216">
        <v>12</v>
      </c>
      <c r="R189" s="214">
        <v>1937</v>
      </c>
    </row>
    <row r="190" spans="1:18" ht="10.5" customHeight="1">
      <c r="A190" s="37"/>
      <c r="B190" s="38"/>
      <c r="C190" s="317" t="s">
        <v>218</v>
      </c>
      <c r="D190" s="38"/>
      <c r="E190" s="106">
        <f t="shared" si="21"/>
        <v>0</v>
      </c>
      <c r="F190" s="122">
        <f t="shared" si="21"/>
        <v>0</v>
      </c>
      <c r="G190" s="255">
        <v>0</v>
      </c>
      <c r="H190" s="209">
        <v>0</v>
      </c>
      <c r="I190" s="210">
        <v>0</v>
      </c>
      <c r="J190" s="209">
        <v>0</v>
      </c>
      <c r="K190" s="210">
        <v>0</v>
      </c>
      <c r="L190" s="209">
        <v>0</v>
      </c>
      <c r="M190" s="210">
        <v>0</v>
      </c>
      <c r="N190" s="209">
        <v>0</v>
      </c>
      <c r="O190" s="210">
        <v>0</v>
      </c>
      <c r="P190" s="209">
        <v>0</v>
      </c>
      <c r="Q190" s="209">
        <v>0</v>
      </c>
      <c r="R190" s="211">
        <v>0</v>
      </c>
    </row>
    <row r="191" spans="1:18" ht="10.5" customHeight="1">
      <c r="A191" s="60"/>
      <c r="B191" s="61"/>
      <c r="C191" s="318"/>
      <c r="D191" s="61"/>
      <c r="E191" s="125">
        <f t="shared" si="21"/>
        <v>8</v>
      </c>
      <c r="F191" s="126">
        <f t="shared" si="21"/>
        <v>6.1834999999999996</v>
      </c>
      <c r="G191" s="261">
        <v>4</v>
      </c>
      <c r="H191" s="269">
        <v>5.8975</v>
      </c>
      <c r="I191" s="218">
        <v>0</v>
      </c>
      <c r="J191" s="248">
        <v>0</v>
      </c>
      <c r="K191" s="218">
        <v>0</v>
      </c>
      <c r="L191" s="248">
        <v>0</v>
      </c>
      <c r="M191" s="218">
        <v>0</v>
      </c>
      <c r="N191" s="248">
        <v>0</v>
      </c>
      <c r="O191" s="218">
        <v>0</v>
      </c>
      <c r="P191" s="248">
        <v>0</v>
      </c>
      <c r="Q191" s="248">
        <v>4</v>
      </c>
      <c r="R191" s="219">
        <v>0.286</v>
      </c>
    </row>
    <row r="192" spans="1:18" s="44" customFormat="1" ht="10.5" customHeight="1">
      <c r="A192" s="62"/>
      <c r="B192" s="320" t="s">
        <v>219</v>
      </c>
      <c r="C192" s="320"/>
      <c r="D192" s="58"/>
      <c r="E192" s="104">
        <f>SUM(E194+E196+E198+E200+E202+E204)</f>
        <v>3914</v>
      </c>
      <c r="F192" s="118">
        <f>SUM(F194+F196+F198+F200+F202+F204)</f>
        <v>1294928.2</v>
      </c>
      <c r="G192" s="262">
        <f aca="true" t="shared" si="22" ref="G192:R193">SUM(G194+G196+G198+G200+G202+G204)</f>
        <v>174</v>
      </c>
      <c r="H192" s="235">
        <f t="shared" si="22"/>
        <v>65856.2</v>
      </c>
      <c r="I192" s="236">
        <f t="shared" si="22"/>
        <v>1583</v>
      </c>
      <c r="J192" s="235">
        <f t="shared" si="22"/>
        <v>13668</v>
      </c>
      <c r="K192" s="235">
        <f t="shared" si="22"/>
        <v>221</v>
      </c>
      <c r="L192" s="235">
        <f t="shared" si="22"/>
        <v>110572</v>
      </c>
      <c r="M192" s="235">
        <f t="shared" si="22"/>
        <v>715</v>
      </c>
      <c r="N192" s="235">
        <f t="shared" si="22"/>
        <v>533505</v>
      </c>
      <c r="O192" s="235">
        <f t="shared" si="22"/>
        <v>653</v>
      </c>
      <c r="P192" s="235">
        <f t="shared" si="22"/>
        <v>565592</v>
      </c>
      <c r="Q192" s="235">
        <f t="shared" si="22"/>
        <v>568</v>
      </c>
      <c r="R192" s="237">
        <f t="shared" si="22"/>
        <v>5735</v>
      </c>
    </row>
    <row r="193" spans="1:18" s="44" customFormat="1" ht="10.5" customHeight="1">
      <c r="A193" s="62"/>
      <c r="B193" s="327"/>
      <c r="C193" s="327"/>
      <c r="D193" s="58"/>
      <c r="E193" s="105">
        <f>SUM(E195+E197+E199+E201+E203+E205)</f>
        <v>3580</v>
      </c>
      <c r="F193" s="116">
        <f>SUM(F195+F197+F199+F201+F203+F205)</f>
        <v>11598218.899999999</v>
      </c>
      <c r="G193" s="254">
        <f t="shared" si="22"/>
        <v>954</v>
      </c>
      <c r="H193" s="244">
        <f t="shared" si="22"/>
        <v>7640441</v>
      </c>
      <c r="I193" s="206">
        <f t="shared" si="22"/>
        <v>376</v>
      </c>
      <c r="J193" s="244">
        <f t="shared" si="22"/>
        <v>219468</v>
      </c>
      <c r="K193" s="244">
        <f t="shared" si="22"/>
        <v>257</v>
      </c>
      <c r="L193" s="244">
        <f t="shared" si="22"/>
        <v>599938</v>
      </c>
      <c r="M193" s="244">
        <f t="shared" si="22"/>
        <v>940</v>
      </c>
      <c r="N193" s="244">
        <f t="shared" si="22"/>
        <v>1620557.2</v>
      </c>
      <c r="O193" s="244">
        <f t="shared" si="22"/>
        <v>818</v>
      </c>
      <c r="P193" s="244">
        <f t="shared" si="22"/>
        <v>1499835</v>
      </c>
      <c r="Q193" s="244">
        <f t="shared" si="22"/>
        <v>235</v>
      </c>
      <c r="R193" s="207">
        <f t="shared" si="22"/>
        <v>17979.7</v>
      </c>
    </row>
    <row r="194" spans="1:18" ht="10.5" customHeight="1">
      <c r="A194" s="37"/>
      <c r="B194" s="38"/>
      <c r="C194" s="317" t="s">
        <v>220</v>
      </c>
      <c r="D194" s="38"/>
      <c r="E194" s="106">
        <f aca="true" t="shared" si="23" ref="E194:F205">SUM(G194+I194+K194+M194+O194+Q194)</f>
        <v>3203</v>
      </c>
      <c r="F194" s="122">
        <f t="shared" si="23"/>
        <v>710276</v>
      </c>
      <c r="G194" s="255">
        <v>113</v>
      </c>
      <c r="H194" s="209">
        <v>53681</v>
      </c>
      <c r="I194" s="210">
        <v>1582</v>
      </c>
      <c r="J194" s="209">
        <v>11820</v>
      </c>
      <c r="K194" s="210">
        <v>134</v>
      </c>
      <c r="L194" s="209">
        <v>1300</v>
      </c>
      <c r="M194" s="210">
        <v>395</v>
      </c>
      <c r="N194" s="209">
        <v>342441</v>
      </c>
      <c r="O194" s="210">
        <v>413</v>
      </c>
      <c r="P194" s="209">
        <v>295343</v>
      </c>
      <c r="Q194" s="209">
        <v>566</v>
      </c>
      <c r="R194" s="211">
        <v>5691</v>
      </c>
    </row>
    <row r="195" spans="1:18" ht="10.5" customHeight="1">
      <c r="A195" s="37"/>
      <c r="B195" s="38"/>
      <c r="C195" s="317"/>
      <c r="D195" s="38"/>
      <c r="E195" s="123">
        <f t="shared" si="23"/>
        <v>1858</v>
      </c>
      <c r="F195" s="124">
        <f t="shared" si="23"/>
        <v>6639594</v>
      </c>
      <c r="G195" s="256">
        <v>320</v>
      </c>
      <c r="H195" s="216">
        <v>4847059</v>
      </c>
      <c r="I195" s="213">
        <v>340</v>
      </c>
      <c r="J195" s="216">
        <v>144330</v>
      </c>
      <c r="K195" s="213">
        <v>93</v>
      </c>
      <c r="L195" s="216">
        <v>84478</v>
      </c>
      <c r="M195" s="213">
        <v>477</v>
      </c>
      <c r="N195" s="216">
        <v>815036</v>
      </c>
      <c r="O195" s="213">
        <v>451</v>
      </c>
      <c r="P195" s="216">
        <v>742644</v>
      </c>
      <c r="Q195" s="216">
        <v>177</v>
      </c>
      <c r="R195" s="214">
        <v>6047</v>
      </c>
    </row>
    <row r="196" spans="1:18" ht="10.5" customHeight="1">
      <c r="A196" s="37"/>
      <c r="B196" s="38"/>
      <c r="C196" s="317" t="s">
        <v>221</v>
      </c>
      <c r="D196" s="38"/>
      <c r="E196" s="106">
        <f t="shared" si="23"/>
        <v>217</v>
      </c>
      <c r="F196" s="122">
        <f t="shared" si="23"/>
        <v>21585.2</v>
      </c>
      <c r="G196" s="255">
        <v>10</v>
      </c>
      <c r="H196" s="209">
        <v>30.2</v>
      </c>
      <c r="I196" s="210">
        <v>0</v>
      </c>
      <c r="J196" s="209">
        <v>0</v>
      </c>
      <c r="K196" s="210">
        <v>0</v>
      </c>
      <c r="L196" s="209">
        <v>0</v>
      </c>
      <c r="M196" s="210">
        <v>172</v>
      </c>
      <c r="N196" s="209">
        <v>5363</v>
      </c>
      <c r="O196" s="210">
        <v>35</v>
      </c>
      <c r="P196" s="209">
        <v>16192</v>
      </c>
      <c r="Q196" s="209">
        <v>0</v>
      </c>
      <c r="R196" s="211">
        <v>0</v>
      </c>
    </row>
    <row r="197" spans="1:18" ht="10.5" customHeight="1">
      <c r="A197" s="37"/>
      <c r="B197" s="38"/>
      <c r="C197" s="317"/>
      <c r="D197" s="38"/>
      <c r="E197" s="123">
        <f t="shared" si="23"/>
        <v>412</v>
      </c>
      <c r="F197" s="124">
        <f t="shared" si="23"/>
        <v>26981.2</v>
      </c>
      <c r="G197" s="256">
        <v>341</v>
      </c>
      <c r="H197" s="216">
        <v>3528</v>
      </c>
      <c r="I197" s="213">
        <v>3</v>
      </c>
      <c r="J197" s="216">
        <v>12</v>
      </c>
      <c r="K197" s="213">
        <v>0</v>
      </c>
      <c r="L197" s="216">
        <v>0</v>
      </c>
      <c r="M197" s="213">
        <v>42</v>
      </c>
      <c r="N197" s="216">
        <v>13885.2</v>
      </c>
      <c r="O197" s="213">
        <v>18</v>
      </c>
      <c r="P197" s="216">
        <v>9553</v>
      </c>
      <c r="Q197" s="216">
        <v>8</v>
      </c>
      <c r="R197" s="214">
        <v>3</v>
      </c>
    </row>
    <row r="198" spans="1:18" ht="10.5" customHeight="1">
      <c r="A198" s="37"/>
      <c r="B198" s="38"/>
      <c r="C198" s="317" t="s">
        <v>222</v>
      </c>
      <c r="D198" s="38"/>
      <c r="E198" s="106">
        <f t="shared" si="23"/>
        <v>130</v>
      </c>
      <c r="F198" s="122">
        <f t="shared" si="23"/>
        <v>173310</v>
      </c>
      <c r="G198" s="255">
        <v>0</v>
      </c>
      <c r="H198" s="209">
        <v>0</v>
      </c>
      <c r="I198" s="210">
        <v>1</v>
      </c>
      <c r="J198" s="209">
        <v>1848</v>
      </c>
      <c r="K198" s="210">
        <v>87</v>
      </c>
      <c r="L198" s="209">
        <v>109272</v>
      </c>
      <c r="M198" s="210">
        <v>0</v>
      </c>
      <c r="N198" s="209">
        <v>0</v>
      </c>
      <c r="O198" s="210">
        <v>40</v>
      </c>
      <c r="P198" s="209">
        <v>62146</v>
      </c>
      <c r="Q198" s="209">
        <v>2</v>
      </c>
      <c r="R198" s="211">
        <v>44</v>
      </c>
    </row>
    <row r="199" spans="1:18" ht="10.5" customHeight="1">
      <c r="A199" s="37"/>
      <c r="B199" s="38"/>
      <c r="C199" s="317"/>
      <c r="D199" s="38"/>
      <c r="E199" s="123">
        <f t="shared" si="23"/>
        <v>312</v>
      </c>
      <c r="F199" s="124">
        <f t="shared" si="23"/>
        <v>2840725</v>
      </c>
      <c r="G199" s="256">
        <v>49</v>
      </c>
      <c r="H199" s="216">
        <v>2300365</v>
      </c>
      <c r="I199" s="213">
        <v>23</v>
      </c>
      <c r="J199" s="216">
        <v>64026</v>
      </c>
      <c r="K199" s="213">
        <v>98</v>
      </c>
      <c r="L199" s="216">
        <v>225212</v>
      </c>
      <c r="M199" s="213">
        <v>1</v>
      </c>
      <c r="N199" s="216">
        <v>3000</v>
      </c>
      <c r="O199" s="213">
        <v>100</v>
      </c>
      <c r="P199" s="216">
        <v>237943</v>
      </c>
      <c r="Q199" s="216">
        <v>41</v>
      </c>
      <c r="R199" s="214">
        <v>10179</v>
      </c>
    </row>
    <row r="200" spans="1:18" ht="10.5" customHeight="1">
      <c r="A200" s="37"/>
      <c r="B200" s="38"/>
      <c r="C200" s="317" t="s">
        <v>238</v>
      </c>
      <c r="D200" s="38"/>
      <c r="E200" s="106">
        <f t="shared" si="23"/>
        <v>114</v>
      </c>
      <c r="F200" s="122">
        <f t="shared" si="23"/>
        <v>126577</v>
      </c>
      <c r="G200" s="255">
        <v>0</v>
      </c>
      <c r="H200" s="209">
        <v>0</v>
      </c>
      <c r="I200" s="210">
        <v>0</v>
      </c>
      <c r="J200" s="209">
        <v>0</v>
      </c>
      <c r="K200" s="210">
        <v>0</v>
      </c>
      <c r="L200" s="209">
        <v>0</v>
      </c>
      <c r="M200" s="210">
        <v>41</v>
      </c>
      <c r="N200" s="209">
        <v>51856</v>
      </c>
      <c r="O200" s="210">
        <v>73</v>
      </c>
      <c r="P200" s="209">
        <v>74721</v>
      </c>
      <c r="Q200" s="209">
        <v>0</v>
      </c>
      <c r="R200" s="211">
        <v>0</v>
      </c>
    </row>
    <row r="201" spans="1:18" ht="10.5" customHeight="1">
      <c r="A201" s="37"/>
      <c r="B201" s="38"/>
      <c r="C201" s="317"/>
      <c r="D201" s="38"/>
      <c r="E201" s="123">
        <f t="shared" si="23"/>
        <v>404</v>
      </c>
      <c r="F201" s="124">
        <f t="shared" si="23"/>
        <v>950510</v>
      </c>
      <c r="G201" s="256">
        <v>0</v>
      </c>
      <c r="H201" s="216">
        <v>0</v>
      </c>
      <c r="I201" s="213">
        <v>0</v>
      </c>
      <c r="J201" s="216">
        <v>0</v>
      </c>
      <c r="K201" s="213">
        <v>66</v>
      </c>
      <c r="L201" s="216">
        <v>290248</v>
      </c>
      <c r="M201" s="213">
        <v>245</v>
      </c>
      <c r="N201" s="216">
        <v>464429</v>
      </c>
      <c r="O201" s="213">
        <v>86</v>
      </c>
      <c r="P201" s="216">
        <v>194083</v>
      </c>
      <c r="Q201" s="216">
        <v>7</v>
      </c>
      <c r="R201" s="214">
        <v>1750</v>
      </c>
    </row>
    <row r="202" spans="1:18" s="38" customFormat="1" ht="10.5" customHeight="1">
      <c r="A202" s="37"/>
      <c r="C202" s="317" t="s">
        <v>223</v>
      </c>
      <c r="E202" s="106">
        <f t="shared" si="23"/>
        <v>2</v>
      </c>
      <c r="F202" s="122">
        <f t="shared" si="23"/>
        <v>910</v>
      </c>
      <c r="G202" s="255">
        <v>0</v>
      </c>
      <c r="H202" s="209">
        <v>0</v>
      </c>
      <c r="I202" s="210">
        <v>0</v>
      </c>
      <c r="J202" s="209">
        <v>0</v>
      </c>
      <c r="K202" s="210">
        <v>0</v>
      </c>
      <c r="L202" s="209">
        <v>0</v>
      </c>
      <c r="M202" s="210">
        <v>2</v>
      </c>
      <c r="N202" s="209">
        <v>910</v>
      </c>
      <c r="O202" s="210">
        <v>0</v>
      </c>
      <c r="P202" s="209">
        <v>0</v>
      </c>
      <c r="Q202" s="209">
        <v>0</v>
      </c>
      <c r="R202" s="211">
        <v>0</v>
      </c>
    </row>
    <row r="203" spans="1:18" s="38" customFormat="1" ht="10.5" customHeight="1">
      <c r="A203" s="37"/>
      <c r="C203" s="317"/>
      <c r="E203" s="123">
        <f t="shared" si="23"/>
        <v>122</v>
      </c>
      <c r="F203" s="124">
        <f t="shared" si="23"/>
        <v>422364.7</v>
      </c>
      <c r="G203" s="256">
        <v>108</v>
      </c>
      <c r="H203" s="216">
        <v>408004</v>
      </c>
      <c r="I203" s="213">
        <v>0</v>
      </c>
      <c r="J203" s="216">
        <v>0</v>
      </c>
      <c r="K203" s="213">
        <v>0</v>
      </c>
      <c r="L203" s="216">
        <v>0</v>
      </c>
      <c r="M203" s="213">
        <v>2</v>
      </c>
      <c r="N203" s="216">
        <v>1480</v>
      </c>
      <c r="O203" s="213">
        <v>10</v>
      </c>
      <c r="P203" s="216">
        <v>12880</v>
      </c>
      <c r="Q203" s="216">
        <v>2</v>
      </c>
      <c r="R203" s="214">
        <v>0.7</v>
      </c>
    </row>
    <row r="204" spans="1:18" ht="10.5" customHeight="1">
      <c r="A204" s="37"/>
      <c r="B204" s="38"/>
      <c r="C204" s="317" t="s">
        <v>224</v>
      </c>
      <c r="D204" s="38"/>
      <c r="E204" s="106">
        <f t="shared" si="23"/>
        <v>248</v>
      </c>
      <c r="F204" s="122">
        <f t="shared" si="23"/>
        <v>262270</v>
      </c>
      <c r="G204" s="255">
        <v>51</v>
      </c>
      <c r="H204" s="209">
        <v>12145</v>
      </c>
      <c r="I204" s="210">
        <v>0</v>
      </c>
      <c r="J204" s="209">
        <v>0</v>
      </c>
      <c r="K204" s="210">
        <v>0</v>
      </c>
      <c r="L204" s="209">
        <v>0</v>
      </c>
      <c r="M204" s="210">
        <v>105</v>
      </c>
      <c r="N204" s="209">
        <v>132935</v>
      </c>
      <c r="O204" s="210">
        <v>92</v>
      </c>
      <c r="P204" s="209">
        <v>117190</v>
      </c>
      <c r="Q204" s="209">
        <v>0</v>
      </c>
      <c r="R204" s="211">
        <v>0</v>
      </c>
    </row>
    <row r="205" spans="1:18" ht="10.5" customHeight="1">
      <c r="A205" s="60"/>
      <c r="B205" s="61"/>
      <c r="C205" s="318"/>
      <c r="D205" s="61"/>
      <c r="E205" s="125">
        <f t="shared" si="23"/>
        <v>472</v>
      </c>
      <c r="F205" s="126">
        <f t="shared" si="23"/>
        <v>718044</v>
      </c>
      <c r="G205" s="261">
        <v>136</v>
      </c>
      <c r="H205" s="248">
        <v>81485</v>
      </c>
      <c r="I205" s="218">
        <v>10</v>
      </c>
      <c r="J205" s="248">
        <v>11100</v>
      </c>
      <c r="K205" s="218">
        <v>0</v>
      </c>
      <c r="L205" s="248">
        <v>0</v>
      </c>
      <c r="M205" s="218">
        <v>173</v>
      </c>
      <c r="N205" s="248">
        <v>322727</v>
      </c>
      <c r="O205" s="218">
        <v>153</v>
      </c>
      <c r="P205" s="248">
        <v>302732</v>
      </c>
      <c r="Q205" s="248">
        <v>0</v>
      </c>
      <c r="R205" s="219">
        <v>0</v>
      </c>
    </row>
    <row r="206" spans="1:18" s="44" customFormat="1" ht="10.5" customHeight="1">
      <c r="A206" s="62"/>
      <c r="B206" s="320" t="s">
        <v>225</v>
      </c>
      <c r="C206" s="320"/>
      <c r="D206" s="58"/>
      <c r="E206" s="104">
        <f>SUM(E208+E210+E212+E214+E216+E218)</f>
        <v>4433</v>
      </c>
      <c r="F206" s="118">
        <f>SUM(F208+F210+F212+F214+F216+F218)</f>
        <v>709922</v>
      </c>
      <c r="G206" s="262">
        <f>SUM(G208+G210+G212+G214+G216+G218)</f>
        <v>900</v>
      </c>
      <c r="H206" s="235">
        <f aca="true" t="shared" si="24" ref="H206:R206">SUM(H208+H210+H212+H214+H216+H218)</f>
        <v>5576</v>
      </c>
      <c r="I206" s="236">
        <f t="shared" si="24"/>
        <v>662</v>
      </c>
      <c r="J206" s="235">
        <f t="shared" si="24"/>
        <v>2174</v>
      </c>
      <c r="K206" s="235">
        <f t="shared" si="24"/>
        <v>48</v>
      </c>
      <c r="L206" s="235">
        <f t="shared" si="24"/>
        <v>59</v>
      </c>
      <c r="M206" s="235">
        <f t="shared" si="24"/>
        <v>823</v>
      </c>
      <c r="N206" s="235">
        <f t="shared" si="24"/>
        <v>274967</v>
      </c>
      <c r="O206" s="235">
        <f t="shared" si="24"/>
        <v>1389</v>
      </c>
      <c r="P206" s="235">
        <f t="shared" si="24"/>
        <v>425960</v>
      </c>
      <c r="Q206" s="235">
        <f t="shared" si="24"/>
        <v>611</v>
      </c>
      <c r="R206" s="237">
        <f t="shared" si="24"/>
        <v>1186</v>
      </c>
    </row>
    <row r="207" spans="1:18" s="44" customFormat="1" ht="10.5" customHeight="1">
      <c r="A207" s="62"/>
      <c r="B207" s="327"/>
      <c r="C207" s="327"/>
      <c r="D207" s="58"/>
      <c r="E207" s="105">
        <f>SUM(E209+E211+E213+E215+E217+E219)</f>
        <v>5344</v>
      </c>
      <c r="F207" s="116">
        <f>SUM(F209+F211+F213+F215+F217+F219)</f>
        <v>64605322</v>
      </c>
      <c r="G207" s="254">
        <f aca="true" t="shared" si="25" ref="G207:R207">SUM(G209+G211+G213+G215+G217+G219)</f>
        <v>1679</v>
      </c>
      <c r="H207" s="244">
        <f t="shared" si="25"/>
        <v>331741</v>
      </c>
      <c r="I207" s="206">
        <f t="shared" si="25"/>
        <v>460</v>
      </c>
      <c r="J207" s="244">
        <f t="shared" si="25"/>
        <v>39448</v>
      </c>
      <c r="K207" s="244">
        <f t="shared" si="25"/>
        <v>581</v>
      </c>
      <c r="L207" s="244">
        <f t="shared" si="25"/>
        <v>62729106</v>
      </c>
      <c r="M207" s="244">
        <f t="shared" si="25"/>
        <v>1465</v>
      </c>
      <c r="N207" s="244">
        <f t="shared" si="25"/>
        <v>1070435</v>
      </c>
      <c r="O207" s="244">
        <f t="shared" si="25"/>
        <v>974</v>
      </c>
      <c r="P207" s="244">
        <f t="shared" si="25"/>
        <v>425406</v>
      </c>
      <c r="Q207" s="244">
        <f t="shared" si="25"/>
        <v>185</v>
      </c>
      <c r="R207" s="207">
        <f t="shared" si="25"/>
        <v>9186</v>
      </c>
    </row>
    <row r="208" spans="1:18" ht="10.5" customHeight="1">
      <c r="A208" s="37"/>
      <c r="B208" s="38"/>
      <c r="C208" s="317" t="s">
        <v>226</v>
      </c>
      <c r="D208" s="38"/>
      <c r="E208" s="106">
        <f>SUM(G208+I208+K208+M208+O208+Q208)</f>
        <v>2532</v>
      </c>
      <c r="F208" s="122">
        <f>SUM(H208+J208+L208+N208+P208+R208)</f>
        <v>411358</v>
      </c>
      <c r="G208" s="255">
        <v>541</v>
      </c>
      <c r="H208" s="209">
        <v>3060</v>
      </c>
      <c r="I208" s="210">
        <v>304</v>
      </c>
      <c r="J208" s="209">
        <v>1541</v>
      </c>
      <c r="K208" s="210">
        <v>25</v>
      </c>
      <c r="L208" s="209">
        <v>2</v>
      </c>
      <c r="M208" s="210">
        <v>555</v>
      </c>
      <c r="N208" s="209">
        <v>149969</v>
      </c>
      <c r="O208" s="210">
        <v>685</v>
      </c>
      <c r="P208" s="209">
        <v>255962</v>
      </c>
      <c r="Q208" s="209">
        <v>422</v>
      </c>
      <c r="R208" s="211">
        <v>824</v>
      </c>
    </row>
    <row r="209" spans="1:18" ht="10.5" customHeight="1">
      <c r="A209" s="37"/>
      <c r="B209" s="38"/>
      <c r="C209" s="317"/>
      <c r="D209" s="38"/>
      <c r="E209" s="123">
        <f>SUM(G209+I209+K209+M209+O209+Q209)</f>
        <v>2944</v>
      </c>
      <c r="F209" s="124">
        <f>SUM(H209+J209+L209+N209+P209+R209)</f>
        <v>1035989</v>
      </c>
      <c r="G209" s="256">
        <v>1369</v>
      </c>
      <c r="H209" s="216">
        <v>284850</v>
      </c>
      <c r="I209" s="213">
        <v>330</v>
      </c>
      <c r="J209" s="216">
        <v>2047</v>
      </c>
      <c r="K209" s="213">
        <v>28</v>
      </c>
      <c r="L209" s="216">
        <v>2402</v>
      </c>
      <c r="M209" s="213">
        <v>431</v>
      </c>
      <c r="N209" s="216">
        <v>497172</v>
      </c>
      <c r="O209" s="213">
        <v>649</v>
      </c>
      <c r="P209" s="216">
        <v>248562</v>
      </c>
      <c r="Q209" s="216">
        <v>137</v>
      </c>
      <c r="R209" s="214">
        <v>956</v>
      </c>
    </row>
    <row r="210" spans="1:18" ht="10.5" customHeight="1">
      <c r="A210" s="37"/>
      <c r="B210" s="38"/>
      <c r="C210" s="317" t="s">
        <v>227</v>
      </c>
      <c r="D210" s="38"/>
      <c r="E210" s="106">
        <f aca="true" t="shared" si="26" ref="E210:F219">SUM(G210+I210+K210+M210+O210+Q210)</f>
        <v>0</v>
      </c>
      <c r="F210" s="122">
        <f t="shared" si="26"/>
        <v>0</v>
      </c>
      <c r="G210" s="255">
        <v>0</v>
      </c>
      <c r="H210" s="209">
        <v>0</v>
      </c>
      <c r="I210" s="210">
        <v>0</v>
      </c>
      <c r="J210" s="209">
        <v>0</v>
      </c>
      <c r="K210" s="210">
        <v>0</v>
      </c>
      <c r="L210" s="209">
        <v>0</v>
      </c>
      <c r="M210" s="210">
        <v>0</v>
      </c>
      <c r="N210" s="209">
        <v>0</v>
      </c>
      <c r="O210" s="210">
        <v>0</v>
      </c>
      <c r="P210" s="209">
        <v>0</v>
      </c>
      <c r="Q210" s="209">
        <v>0</v>
      </c>
      <c r="R210" s="211">
        <v>0</v>
      </c>
    </row>
    <row r="211" spans="1:18" ht="10.5" customHeight="1">
      <c r="A211" s="37"/>
      <c r="B211" s="38"/>
      <c r="C211" s="317"/>
      <c r="D211" s="38"/>
      <c r="E211" s="123">
        <f t="shared" si="26"/>
        <v>528</v>
      </c>
      <c r="F211" s="124">
        <f t="shared" si="26"/>
        <v>62726428</v>
      </c>
      <c r="G211" s="256">
        <v>0</v>
      </c>
      <c r="H211" s="216">
        <v>0</v>
      </c>
      <c r="I211" s="213">
        <v>0</v>
      </c>
      <c r="J211" s="216">
        <v>0</v>
      </c>
      <c r="K211" s="213">
        <v>528</v>
      </c>
      <c r="L211" s="216">
        <v>62726428</v>
      </c>
      <c r="M211" s="213">
        <v>0</v>
      </c>
      <c r="N211" s="216">
        <v>0</v>
      </c>
      <c r="O211" s="213">
        <v>0</v>
      </c>
      <c r="P211" s="216">
        <v>0</v>
      </c>
      <c r="Q211" s="216">
        <v>0</v>
      </c>
      <c r="R211" s="214">
        <v>0</v>
      </c>
    </row>
    <row r="212" spans="1:18" ht="10.5" customHeight="1">
      <c r="A212" s="37"/>
      <c r="B212" s="38"/>
      <c r="C212" s="317" t="s">
        <v>228</v>
      </c>
      <c r="D212" s="38"/>
      <c r="E212" s="106">
        <f t="shared" si="26"/>
        <v>0</v>
      </c>
      <c r="F212" s="122">
        <f t="shared" si="26"/>
        <v>0</v>
      </c>
      <c r="G212" s="255">
        <v>0</v>
      </c>
      <c r="H212" s="209">
        <v>0</v>
      </c>
      <c r="I212" s="210">
        <v>0</v>
      </c>
      <c r="J212" s="209">
        <v>0</v>
      </c>
      <c r="K212" s="210">
        <v>0</v>
      </c>
      <c r="L212" s="209">
        <v>0</v>
      </c>
      <c r="M212" s="210">
        <v>0</v>
      </c>
      <c r="N212" s="209">
        <v>0</v>
      </c>
      <c r="O212" s="210">
        <v>0</v>
      </c>
      <c r="P212" s="209">
        <v>0</v>
      </c>
      <c r="Q212" s="209">
        <v>0</v>
      </c>
      <c r="R212" s="211">
        <v>0</v>
      </c>
    </row>
    <row r="213" spans="1:18" ht="10.5" customHeight="1">
      <c r="A213" s="37"/>
      <c r="B213" s="38"/>
      <c r="C213" s="317"/>
      <c r="D213" s="38"/>
      <c r="E213" s="123">
        <f t="shared" si="26"/>
        <v>45</v>
      </c>
      <c r="F213" s="124">
        <f t="shared" si="26"/>
        <v>36050</v>
      </c>
      <c r="G213" s="256">
        <v>0</v>
      </c>
      <c r="H213" s="216">
        <v>0</v>
      </c>
      <c r="I213" s="213">
        <v>15</v>
      </c>
      <c r="J213" s="216">
        <v>12450</v>
      </c>
      <c r="K213" s="213">
        <v>0</v>
      </c>
      <c r="L213" s="216">
        <v>0</v>
      </c>
      <c r="M213" s="213">
        <v>27</v>
      </c>
      <c r="N213" s="216">
        <v>23600</v>
      </c>
      <c r="O213" s="213">
        <v>0</v>
      </c>
      <c r="P213" s="216">
        <v>0</v>
      </c>
      <c r="Q213" s="216">
        <v>3</v>
      </c>
      <c r="R213" s="214">
        <v>0</v>
      </c>
    </row>
    <row r="214" spans="1:18" ht="10.5" customHeight="1">
      <c r="A214" s="37"/>
      <c r="B214" s="38"/>
      <c r="C214" s="317" t="s">
        <v>285</v>
      </c>
      <c r="D214" s="38"/>
      <c r="E214" s="106">
        <f>SUM(G214+I214+K214+M214+O214+Q214)</f>
        <v>358</v>
      </c>
      <c r="F214" s="122">
        <f>SUM(H214+J214+L214+N214+P214+R214)</f>
        <v>195522</v>
      </c>
      <c r="G214" s="255">
        <v>0</v>
      </c>
      <c r="H214" s="209">
        <v>0</v>
      </c>
      <c r="I214" s="210">
        <v>0</v>
      </c>
      <c r="J214" s="209">
        <v>0</v>
      </c>
      <c r="K214" s="210">
        <v>0</v>
      </c>
      <c r="L214" s="209">
        <v>0</v>
      </c>
      <c r="M214" s="210">
        <v>143</v>
      </c>
      <c r="N214" s="209">
        <v>89407</v>
      </c>
      <c r="O214" s="210">
        <v>215</v>
      </c>
      <c r="P214" s="209">
        <v>106115</v>
      </c>
      <c r="Q214" s="209">
        <v>0</v>
      </c>
      <c r="R214" s="211">
        <v>0</v>
      </c>
    </row>
    <row r="215" spans="1:18" ht="10.5" customHeight="1">
      <c r="A215" s="37"/>
      <c r="B215" s="38"/>
      <c r="C215" s="317"/>
      <c r="D215" s="38"/>
      <c r="E215" s="123">
        <f>SUM(G215+I215+K215+M215+O215+Q215)</f>
        <v>700</v>
      </c>
      <c r="F215" s="124">
        <f>SUM(H215+J215+L215+N215+P215+R215)</f>
        <v>608872</v>
      </c>
      <c r="G215" s="256">
        <v>29</v>
      </c>
      <c r="H215" s="216">
        <v>15255</v>
      </c>
      <c r="I215" s="213">
        <v>50</v>
      </c>
      <c r="J215" s="216">
        <v>23815</v>
      </c>
      <c r="K215" s="213">
        <v>0</v>
      </c>
      <c r="L215" s="216">
        <v>0</v>
      </c>
      <c r="M215" s="213">
        <v>420</v>
      </c>
      <c r="N215" s="216">
        <v>432444</v>
      </c>
      <c r="O215" s="213">
        <v>160</v>
      </c>
      <c r="P215" s="216">
        <v>129133</v>
      </c>
      <c r="Q215" s="216">
        <v>41</v>
      </c>
      <c r="R215" s="214">
        <v>8225</v>
      </c>
    </row>
    <row r="216" spans="1:18" ht="10.5" customHeight="1">
      <c r="A216" s="37"/>
      <c r="B216" s="38"/>
      <c r="C216" s="317" t="s">
        <v>229</v>
      </c>
      <c r="D216" s="38"/>
      <c r="E216" s="106">
        <f t="shared" si="26"/>
        <v>195</v>
      </c>
      <c r="F216" s="122">
        <f t="shared" si="26"/>
        <v>97698</v>
      </c>
      <c r="G216" s="255">
        <v>0</v>
      </c>
      <c r="H216" s="209">
        <v>0</v>
      </c>
      <c r="I216" s="210">
        <v>0</v>
      </c>
      <c r="J216" s="209">
        <v>0</v>
      </c>
      <c r="K216" s="210">
        <v>23</v>
      </c>
      <c r="L216" s="209">
        <v>57</v>
      </c>
      <c r="M216" s="210">
        <v>49</v>
      </c>
      <c r="N216" s="209">
        <v>35349</v>
      </c>
      <c r="O216" s="210">
        <v>123</v>
      </c>
      <c r="P216" s="209">
        <v>62292</v>
      </c>
      <c r="Q216" s="209">
        <v>0</v>
      </c>
      <c r="R216" s="211">
        <v>0</v>
      </c>
    </row>
    <row r="217" spans="1:18" ht="10.5" customHeight="1">
      <c r="A217" s="37"/>
      <c r="B217" s="38"/>
      <c r="C217" s="317"/>
      <c r="D217" s="38"/>
      <c r="E217" s="123">
        <f t="shared" si="26"/>
        <v>235</v>
      </c>
      <c r="F217" s="124">
        <f t="shared" si="26"/>
        <v>182037</v>
      </c>
      <c r="G217" s="256">
        <v>50</v>
      </c>
      <c r="H217" s="216">
        <v>29416</v>
      </c>
      <c r="I217" s="213">
        <v>5</v>
      </c>
      <c r="J217" s="216">
        <v>1120</v>
      </c>
      <c r="K217" s="213">
        <v>23</v>
      </c>
      <c r="L217" s="216">
        <v>275</v>
      </c>
      <c r="M217" s="213">
        <v>107</v>
      </c>
      <c r="N217" s="216">
        <v>104166</v>
      </c>
      <c r="O217" s="213">
        <v>50</v>
      </c>
      <c r="P217" s="216">
        <v>47060</v>
      </c>
      <c r="Q217" s="216">
        <v>0</v>
      </c>
      <c r="R217" s="214">
        <v>0</v>
      </c>
    </row>
    <row r="218" spans="1:18" ht="10.5" customHeight="1">
      <c r="A218" s="37"/>
      <c r="B218" s="38"/>
      <c r="C218" s="317" t="s">
        <v>230</v>
      </c>
      <c r="D218" s="38"/>
      <c r="E218" s="106">
        <f t="shared" si="26"/>
        <v>1348</v>
      </c>
      <c r="F218" s="122">
        <f t="shared" si="26"/>
        <v>5344</v>
      </c>
      <c r="G218" s="255">
        <v>359</v>
      </c>
      <c r="H218" s="209">
        <v>2516</v>
      </c>
      <c r="I218" s="210">
        <v>358</v>
      </c>
      <c r="J218" s="209">
        <v>633</v>
      </c>
      <c r="K218" s="210">
        <v>0</v>
      </c>
      <c r="L218" s="209">
        <v>0</v>
      </c>
      <c r="M218" s="210">
        <v>76</v>
      </c>
      <c r="N218" s="209">
        <v>242</v>
      </c>
      <c r="O218" s="210">
        <v>366</v>
      </c>
      <c r="P218" s="209">
        <v>1591</v>
      </c>
      <c r="Q218" s="209">
        <v>189</v>
      </c>
      <c r="R218" s="211">
        <v>362</v>
      </c>
    </row>
    <row r="219" spans="1:18" ht="10.5" customHeight="1" thickBot="1">
      <c r="A219" s="35"/>
      <c r="B219" s="63"/>
      <c r="C219" s="319"/>
      <c r="D219" s="63"/>
      <c r="E219" s="127">
        <f t="shared" si="26"/>
        <v>892</v>
      </c>
      <c r="F219" s="128">
        <f t="shared" si="26"/>
        <v>15946</v>
      </c>
      <c r="G219" s="270">
        <v>231</v>
      </c>
      <c r="H219" s="252">
        <v>2220</v>
      </c>
      <c r="I219" s="239">
        <v>60</v>
      </c>
      <c r="J219" s="252">
        <v>16</v>
      </c>
      <c r="K219" s="239">
        <v>2</v>
      </c>
      <c r="L219" s="252">
        <v>1</v>
      </c>
      <c r="M219" s="239">
        <v>480</v>
      </c>
      <c r="N219" s="252">
        <v>13053</v>
      </c>
      <c r="O219" s="239">
        <v>115</v>
      </c>
      <c r="P219" s="252">
        <v>651</v>
      </c>
      <c r="Q219" s="252">
        <v>4</v>
      </c>
      <c r="R219" s="240">
        <v>5</v>
      </c>
    </row>
    <row r="220" ht="10.5" customHeight="1">
      <c r="C220" s="317"/>
    </row>
    <row r="221" ht="10.5" customHeight="1">
      <c r="C221" s="317"/>
    </row>
    <row r="222" ht="10.5" customHeight="1"/>
    <row r="223" ht="10.5" customHeight="1"/>
    <row r="224" ht="10.5" customHeight="1"/>
    <row r="225" ht="10.5" customHeight="1" thickBot="1"/>
    <row r="226" spans="1:18" ht="20.25" customHeight="1">
      <c r="A226" s="329" t="s">
        <v>280</v>
      </c>
      <c r="B226" s="339"/>
      <c r="C226" s="339"/>
      <c r="D226" s="340"/>
      <c r="E226" s="336" t="s">
        <v>136</v>
      </c>
      <c r="F226" s="335"/>
      <c r="G226" s="323" t="s">
        <v>137</v>
      </c>
      <c r="H226" s="324"/>
      <c r="I226" s="324" t="s">
        <v>138</v>
      </c>
      <c r="J226" s="324"/>
      <c r="K226" s="325" t="s">
        <v>235</v>
      </c>
      <c r="L226" s="326"/>
      <c r="M226" s="325" t="s">
        <v>234</v>
      </c>
      <c r="N226" s="326"/>
      <c r="O226" s="334" t="s">
        <v>236</v>
      </c>
      <c r="P226" s="324"/>
      <c r="Q226" s="324" t="s">
        <v>139</v>
      </c>
      <c r="R226" s="335"/>
    </row>
    <row r="227" spans="1:18" ht="10.5" customHeight="1" thickBot="1">
      <c r="A227" s="341"/>
      <c r="B227" s="342"/>
      <c r="C227" s="342"/>
      <c r="D227" s="343"/>
      <c r="E227" s="29" t="s">
        <v>140</v>
      </c>
      <c r="F227" s="30" t="s">
        <v>141</v>
      </c>
      <c r="G227" s="31" t="s">
        <v>140</v>
      </c>
      <c r="H227" s="32" t="s">
        <v>141</v>
      </c>
      <c r="I227" s="32" t="s">
        <v>140</v>
      </c>
      <c r="J227" s="32" t="s">
        <v>141</v>
      </c>
      <c r="K227" s="32" t="s">
        <v>140</v>
      </c>
      <c r="L227" s="32" t="s">
        <v>141</v>
      </c>
      <c r="M227" s="32" t="s">
        <v>140</v>
      </c>
      <c r="N227" s="32" t="s">
        <v>141</v>
      </c>
      <c r="O227" s="32" t="s">
        <v>140</v>
      </c>
      <c r="P227" s="32" t="s">
        <v>141</v>
      </c>
      <c r="Q227" s="32" t="s">
        <v>140</v>
      </c>
      <c r="R227" s="30" t="s">
        <v>141</v>
      </c>
    </row>
    <row r="228" spans="1:18" s="44" customFormat="1" ht="10.5" customHeight="1">
      <c r="A228" s="65"/>
      <c r="B228" s="338" t="s">
        <v>231</v>
      </c>
      <c r="C228" s="338"/>
      <c r="D228" s="34"/>
      <c r="E228" s="104">
        <f>SUM(E230+E232)</f>
        <v>4800</v>
      </c>
      <c r="F228" s="95">
        <f>SUM(F230+F232)</f>
        <v>272991</v>
      </c>
      <c r="G228" s="241">
        <f>SUM(G230+G232)</f>
        <v>1563</v>
      </c>
      <c r="H228" s="242">
        <f aca="true" t="shared" si="27" ref="G228:R229">SUM(H230+H232)</f>
        <v>8786</v>
      </c>
      <c r="I228" s="236">
        <f t="shared" si="27"/>
        <v>713</v>
      </c>
      <c r="J228" s="242">
        <f t="shared" si="27"/>
        <v>1398</v>
      </c>
      <c r="K228" s="242">
        <f t="shared" si="27"/>
        <v>1550</v>
      </c>
      <c r="L228" s="242">
        <f t="shared" si="27"/>
        <v>176</v>
      </c>
      <c r="M228" s="242">
        <f t="shared" si="27"/>
        <v>241</v>
      </c>
      <c r="N228" s="242">
        <f t="shared" si="27"/>
        <v>96431</v>
      </c>
      <c r="O228" s="242">
        <f t="shared" si="27"/>
        <v>334</v>
      </c>
      <c r="P228" s="242">
        <f t="shared" si="27"/>
        <v>165872</v>
      </c>
      <c r="Q228" s="242">
        <f t="shared" si="27"/>
        <v>399</v>
      </c>
      <c r="R228" s="204">
        <f t="shared" si="27"/>
        <v>328</v>
      </c>
    </row>
    <row r="229" spans="1:18" s="44" customFormat="1" ht="10.5" customHeight="1">
      <c r="A229" s="62"/>
      <c r="B229" s="327"/>
      <c r="C229" s="327"/>
      <c r="D229" s="58"/>
      <c r="E229" s="105">
        <f>SUM(E231+E233)</f>
        <v>2963</v>
      </c>
      <c r="F229" s="116">
        <f>SUM(F231+F233)</f>
        <v>6771122</v>
      </c>
      <c r="G229" s="243">
        <f t="shared" si="27"/>
        <v>688</v>
      </c>
      <c r="H229" s="206">
        <f t="shared" si="27"/>
        <v>391081</v>
      </c>
      <c r="I229" s="254">
        <f t="shared" si="27"/>
        <v>90</v>
      </c>
      <c r="J229" s="244">
        <f t="shared" si="27"/>
        <v>5723</v>
      </c>
      <c r="K229" s="244">
        <f t="shared" si="27"/>
        <v>95</v>
      </c>
      <c r="L229" s="244">
        <f t="shared" si="27"/>
        <v>164622</v>
      </c>
      <c r="M229" s="244">
        <f t="shared" si="27"/>
        <v>496</v>
      </c>
      <c r="N229" s="244">
        <f t="shared" si="27"/>
        <v>1087406</v>
      </c>
      <c r="O229" s="244">
        <f t="shared" si="27"/>
        <v>1071</v>
      </c>
      <c r="P229" s="244">
        <f t="shared" si="27"/>
        <v>5121767</v>
      </c>
      <c r="Q229" s="244">
        <f t="shared" si="27"/>
        <v>523</v>
      </c>
      <c r="R229" s="207">
        <f t="shared" si="27"/>
        <v>523</v>
      </c>
    </row>
    <row r="230" spans="1:18" ht="10.5" customHeight="1">
      <c r="A230" s="37"/>
      <c r="B230" s="38"/>
      <c r="C230" s="317" t="s">
        <v>232</v>
      </c>
      <c r="D230" s="38"/>
      <c r="E230" s="106">
        <f>SUM(G230+I230+K230+M230+O230+Q230)</f>
        <v>4618</v>
      </c>
      <c r="F230" s="122">
        <f>0+SUM(H230+J230+L230+N230+P230+R230)</f>
        <v>10026</v>
      </c>
      <c r="G230" s="245">
        <v>1529</v>
      </c>
      <c r="H230" s="209">
        <v>1316</v>
      </c>
      <c r="I230" s="210">
        <v>713</v>
      </c>
      <c r="J230" s="209">
        <v>1398</v>
      </c>
      <c r="K230" s="210">
        <v>1550</v>
      </c>
      <c r="L230" s="209">
        <v>176</v>
      </c>
      <c r="M230" s="210">
        <v>192</v>
      </c>
      <c r="N230" s="209">
        <v>5154</v>
      </c>
      <c r="O230" s="210">
        <v>235</v>
      </c>
      <c r="P230" s="209">
        <v>1654</v>
      </c>
      <c r="Q230" s="209">
        <v>399</v>
      </c>
      <c r="R230" s="211">
        <v>328</v>
      </c>
    </row>
    <row r="231" spans="1:18" ht="10.5" customHeight="1">
      <c r="A231" s="37"/>
      <c r="B231" s="38"/>
      <c r="C231" s="317"/>
      <c r="D231" s="38"/>
      <c r="E231" s="108">
        <f>0+SUM(G231+I231+K231+M231+O231+Q231)</f>
        <v>1787</v>
      </c>
      <c r="F231" s="124">
        <f>0+SUM(H231+J231+L231+N231+P231+R231)</f>
        <v>381939</v>
      </c>
      <c r="G231" s="212">
        <v>396</v>
      </c>
      <c r="H231" s="213">
        <v>1946</v>
      </c>
      <c r="I231" s="213">
        <v>81</v>
      </c>
      <c r="J231" s="213">
        <v>363</v>
      </c>
      <c r="K231" s="213">
        <v>92</v>
      </c>
      <c r="L231" s="213">
        <v>225</v>
      </c>
      <c r="M231" s="213">
        <v>238</v>
      </c>
      <c r="N231" s="213">
        <v>4421</v>
      </c>
      <c r="O231" s="213">
        <v>457</v>
      </c>
      <c r="P231" s="213">
        <v>374461</v>
      </c>
      <c r="Q231" s="213">
        <v>523</v>
      </c>
      <c r="R231" s="214">
        <v>523</v>
      </c>
    </row>
    <row r="232" spans="1:18" ht="10.5" customHeight="1">
      <c r="A232" s="37"/>
      <c r="B232" s="38"/>
      <c r="C232" s="317" t="s">
        <v>233</v>
      </c>
      <c r="D232" s="38"/>
      <c r="E232" s="106">
        <f>SUM(G232+I232+K232+M232+O232+Q232)</f>
        <v>182</v>
      </c>
      <c r="F232" s="122">
        <f>0+SUM(H232+J232+L232+N232+P232+R232)</f>
        <v>262965</v>
      </c>
      <c r="G232" s="245">
        <v>34</v>
      </c>
      <c r="H232" s="209">
        <v>7470</v>
      </c>
      <c r="I232" s="210">
        <v>0</v>
      </c>
      <c r="J232" s="209">
        <v>0</v>
      </c>
      <c r="K232" s="210">
        <v>0</v>
      </c>
      <c r="L232" s="209">
        <v>0</v>
      </c>
      <c r="M232" s="210">
        <v>49</v>
      </c>
      <c r="N232" s="209">
        <v>91277</v>
      </c>
      <c r="O232" s="210">
        <v>99</v>
      </c>
      <c r="P232" s="209">
        <v>164218</v>
      </c>
      <c r="Q232" s="209">
        <v>0</v>
      </c>
      <c r="R232" s="211">
        <v>0</v>
      </c>
    </row>
    <row r="233" spans="1:18" ht="10.5" customHeight="1" thickBot="1">
      <c r="A233" s="35"/>
      <c r="B233" s="63"/>
      <c r="C233" s="319"/>
      <c r="D233" s="63"/>
      <c r="E233" s="110">
        <f>0+SUM(G233+I233+K233+M233+O233+Q233)</f>
        <v>1176</v>
      </c>
      <c r="F233" s="126">
        <f>0+SUM(H233+J233+L233+N233+P233+R233)</f>
        <v>6389183</v>
      </c>
      <c r="G233" s="238">
        <v>292</v>
      </c>
      <c r="H233" s="239">
        <v>389135</v>
      </c>
      <c r="I233" s="239">
        <v>9</v>
      </c>
      <c r="J233" s="239">
        <v>5360</v>
      </c>
      <c r="K233" s="239">
        <v>3</v>
      </c>
      <c r="L233" s="239">
        <v>164397</v>
      </c>
      <c r="M233" s="239">
        <v>258</v>
      </c>
      <c r="N233" s="239">
        <v>1082985</v>
      </c>
      <c r="O233" s="239">
        <v>614</v>
      </c>
      <c r="P233" s="239">
        <v>4747306</v>
      </c>
      <c r="Q233" s="239">
        <v>0</v>
      </c>
      <c r="R233" s="240">
        <v>0</v>
      </c>
    </row>
    <row r="234" spans="2:18" ht="30" customHeight="1">
      <c r="B234" s="346" t="s">
        <v>275</v>
      </c>
      <c r="C234" s="346"/>
      <c r="D234" s="346"/>
      <c r="E234" s="346"/>
      <c r="F234" s="346"/>
      <c r="G234" s="346"/>
      <c r="H234" s="346"/>
      <c r="I234" s="346"/>
      <c r="J234" s="346"/>
      <c r="K234" s="346"/>
      <c r="L234" s="346"/>
      <c r="M234" s="346"/>
      <c r="N234" s="346"/>
      <c r="O234" s="346"/>
      <c r="P234" s="346"/>
      <c r="Q234" s="346"/>
      <c r="R234" s="346"/>
    </row>
    <row r="235" spans="2:18" ht="43.5" customHeight="1">
      <c r="B235" s="347"/>
      <c r="C235" s="347"/>
      <c r="D235" s="347"/>
      <c r="E235" s="347"/>
      <c r="F235" s="347"/>
      <c r="G235" s="347"/>
      <c r="H235" s="347"/>
      <c r="I235" s="347"/>
      <c r="J235" s="347"/>
      <c r="K235" s="347"/>
      <c r="L235" s="347"/>
      <c r="M235" s="347"/>
      <c r="N235" s="347"/>
      <c r="O235" s="347"/>
      <c r="P235" s="347"/>
      <c r="Q235" s="347"/>
      <c r="R235" s="347"/>
    </row>
  </sheetData>
  <sheetProtection/>
  <mergeCells count="142">
    <mergeCell ref="B234:R235"/>
    <mergeCell ref="Q226:R226"/>
    <mergeCell ref="B228:C229"/>
    <mergeCell ref="C230:C231"/>
    <mergeCell ref="C232:C233"/>
    <mergeCell ref="I226:J226"/>
    <mergeCell ref="K226:L226"/>
    <mergeCell ref="C34:C35"/>
    <mergeCell ref="C8:C9"/>
    <mergeCell ref="C12:C13"/>
    <mergeCell ref="C14:C15"/>
    <mergeCell ref="C16:C17"/>
    <mergeCell ref="C28:C29"/>
    <mergeCell ref="C30:C31"/>
    <mergeCell ref="C32:C33"/>
    <mergeCell ref="C22:C23"/>
    <mergeCell ref="C24:C25"/>
    <mergeCell ref="B6:C7"/>
    <mergeCell ref="B4:C5"/>
    <mergeCell ref="B26:C27"/>
    <mergeCell ref="M2:N2"/>
    <mergeCell ref="C18:C19"/>
    <mergeCell ref="C20:C21"/>
    <mergeCell ref="C10:C11"/>
    <mergeCell ref="A2:D3"/>
    <mergeCell ref="O2:P2"/>
    <mergeCell ref="Q2:R2"/>
    <mergeCell ref="E2:F2"/>
    <mergeCell ref="G2:H2"/>
    <mergeCell ref="I2:J2"/>
    <mergeCell ref="K2:L2"/>
    <mergeCell ref="C36:C37"/>
    <mergeCell ref="C38:C39"/>
    <mergeCell ref="C40:C41"/>
    <mergeCell ref="C42:C43"/>
    <mergeCell ref="M226:N226"/>
    <mergeCell ref="O226:P226"/>
    <mergeCell ref="B178:C179"/>
    <mergeCell ref="A226:D227"/>
    <mergeCell ref="E226:F226"/>
    <mergeCell ref="G226:H226"/>
    <mergeCell ref="C212:C213"/>
    <mergeCell ref="C216:C217"/>
    <mergeCell ref="C218:C219"/>
    <mergeCell ref="C220:C221"/>
    <mergeCell ref="C204:C205"/>
    <mergeCell ref="C208:C209"/>
    <mergeCell ref="C210:C211"/>
    <mergeCell ref="B206:C207"/>
    <mergeCell ref="C214:C215"/>
    <mergeCell ref="C196:C197"/>
    <mergeCell ref="C198:C199"/>
    <mergeCell ref="C200:C201"/>
    <mergeCell ref="C202:C203"/>
    <mergeCell ref="C190:C191"/>
    <mergeCell ref="C194:C195"/>
    <mergeCell ref="C188:C189"/>
    <mergeCell ref="B192:C193"/>
    <mergeCell ref="C180:C181"/>
    <mergeCell ref="C182:C183"/>
    <mergeCell ref="C184:C185"/>
    <mergeCell ref="C186:C187"/>
    <mergeCell ref="C170:C171"/>
    <mergeCell ref="C172:C173"/>
    <mergeCell ref="C174:C175"/>
    <mergeCell ref="C176:C177"/>
    <mergeCell ref="C162:C163"/>
    <mergeCell ref="C164:C165"/>
    <mergeCell ref="C166:C167"/>
    <mergeCell ref="C168:C169"/>
    <mergeCell ref="C154:C155"/>
    <mergeCell ref="C156:C157"/>
    <mergeCell ref="C158:C159"/>
    <mergeCell ref="C160:C161"/>
    <mergeCell ref="C142:C143"/>
    <mergeCell ref="C144:C145"/>
    <mergeCell ref="C146:C147"/>
    <mergeCell ref="C148:C149"/>
    <mergeCell ref="B152:C153"/>
    <mergeCell ref="A150:D151"/>
    <mergeCell ref="C134:C135"/>
    <mergeCell ref="C136:C137"/>
    <mergeCell ref="C138:C139"/>
    <mergeCell ref="C140:C141"/>
    <mergeCell ref="C126:C127"/>
    <mergeCell ref="C128:C129"/>
    <mergeCell ref="C130:C131"/>
    <mergeCell ref="C132:C133"/>
    <mergeCell ref="C122:C123"/>
    <mergeCell ref="C124:C125"/>
    <mergeCell ref="C112:C113"/>
    <mergeCell ref="C116:C117"/>
    <mergeCell ref="C118:C119"/>
    <mergeCell ref="C104:C105"/>
    <mergeCell ref="C106:C107"/>
    <mergeCell ref="C110:C111"/>
    <mergeCell ref="C120:C121"/>
    <mergeCell ref="B114:C115"/>
    <mergeCell ref="B88:C89"/>
    <mergeCell ref="Q150:R150"/>
    <mergeCell ref="C90:C91"/>
    <mergeCell ref="C92:C93"/>
    <mergeCell ref="C94:C95"/>
    <mergeCell ref="C96:C97"/>
    <mergeCell ref="C98:C99"/>
    <mergeCell ref="C100:C101"/>
    <mergeCell ref="C108:C109"/>
    <mergeCell ref="C102:C103"/>
    <mergeCell ref="M76:N76"/>
    <mergeCell ref="O76:P76"/>
    <mergeCell ref="Q76:R76"/>
    <mergeCell ref="E150:F150"/>
    <mergeCell ref="G150:H150"/>
    <mergeCell ref="I150:J150"/>
    <mergeCell ref="K150:L150"/>
    <mergeCell ref="M150:N150"/>
    <mergeCell ref="O150:P150"/>
    <mergeCell ref="E76:F76"/>
    <mergeCell ref="G76:H76"/>
    <mergeCell ref="I76:J76"/>
    <mergeCell ref="K76:L76"/>
    <mergeCell ref="B78:C79"/>
    <mergeCell ref="A76:D77"/>
    <mergeCell ref="C52:C53"/>
    <mergeCell ref="C72:C73"/>
    <mergeCell ref="C68:C69"/>
    <mergeCell ref="C70:C71"/>
    <mergeCell ref="C44:C45"/>
    <mergeCell ref="C48:C49"/>
    <mergeCell ref="C60:C61"/>
    <mergeCell ref="C62:C63"/>
    <mergeCell ref="C64:C65"/>
    <mergeCell ref="C66:C67"/>
    <mergeCell ref="C50:C51"/>
    <mergeCell ref="B46:C47"/>
    <mergeCell ref="C54:C55"/>
    <mergeCell ref="C80:C81"/>
    <mergeCell ref="C56:C57"/>
    <mergeCell ref="C58:C59"/>
    <mergeCell ref="C82:C83"/>
    <mergeCell ref="C84:C85"/>
    <mergeCell ref="C86:C87"/>
  </mergeCells>
  <printOptions horizontalCentered="1"/>
  <pageMargins left="0.84" right="0.7874015748031497" top="1.03" bottom="0.84" header="0" footer="0.5118110236220472"/>
  <pageSetup horizontalDpi="300" verticalDpi="300" orientation="portrait" paperSize="9" scale="95" r:id="rId1"/>
  <rowBreaks count="3" manualBreakCount="3">
    <brk id="75" max="255" man="1"/>
    <brk id="149" max="255" man="1"/>
    <brk id="2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海上保安庁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海上保安庁</dc:creator>
  <cp:keywords/>
  <dc:description/>
  <cp:lastModifiedBy>JCG User</cp:lastModifiedBy>
  <cp:lastPrinted>2016-02-16T04:39:47Z</cp:lastPrinted>
  <dcterms:created xsi:type="dcterms:W3CDTF">1999-01-27T10:04:15Z</dcterms:created>
  <dcterms:modified xsi:type="dcterms:W3CDTF">2016-08-31T08:28:29Z</dcterms:modified>
  <cp:category/>
  <cp:version/>
  <cp:contentType/>
  <cp:contentStatus/>
</cp:coreProperties>
</file>